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fernando.aucesc\Documents\RESPALDO TOSHIBA\PROCESOS 2024\3) PROGRAMAS PRESUPUESTARIOS 2025\TRIMESTRE_II_2025_INDICADORES\FICHAS PARA SUBIR A PLATAFORMA\"/>
    </mc:Choice>
  </mc:AlternateContent>
  <xr:revisionPtr revIDLastSave="0" documentId="13_ncr:1_{05B1A9F8-2748-4C42-9221-1D0A0F9B999F}" xr6:coauthVersionLast="47" xr6:coauthVersionMax="47" xr10:uidLastSave="{00000000-0000-0000-0000-000000000000}"/>
  <bookViews>
    <workbookView xWindow="-120" yWindow="-120" windowWidth="29040" windowHeight="15720" firstSheet="1" activeTab="1" xr2:uid="{00000000-000D-0000-FFFF-FFFF00000000}"/>
  </bookViews>
  <sheets>
    <sheet name="Datos" sheetId="40" state="hidden" r:id="rId1"/>
    <sheet name="MIR" sheetId="50" r:id="rId2"/>
    <sheet name="FIN" sheetId="37" r:id="rId3"/>
    <sheet name="PROPOSITO" sheetId="51" r:id="rId4"/>
    <sheet name="COMPONENTE 1" sheetId="42" r:id="rId5"/>
    <sheet name="COMPONENTE 2" sheetId="56" r:id="rId6"/>
    <sheet name="COMPONENTE 3" sheetId="57" r:id="rId7"/>
    <sheet name="BASE GENERAL" sheetId="62" r:id="rId8"/>
  </sheets>
  <definedNames>
    <definedName name="_xlnm._FilterDatabase" localSheetId="7" hidden="1">'BASE GENERAL'!$A$1:$N$316</definedName>
    <definedName name="_xlnm.Print_Area" localSheetId="4">'COMPONENTE 1'!$A$1:$Q$141</definedName>
    <definedName name="_xlnm.Print_Area" localSheetId="5">'COMPONENTE 2'!$A$1:$Q$207</definedName>
    <definedName name="_xlnm.Print_Area" localSheetId="6">'COMPONENTE 3'!$A$1:$Q$195</definedName>
    <definedName name="_xlnm.Print_Area" localSheetId="2">FIN!$A$1:$Q$58</definedName>
    <definedName name="_xlnm.Print_Area" localSheetId="1">MIR!$A$1:$Q$289</definedName>
    <definedName name="_xlnm.Print_Area" localSheetId="3">PROPOSITO!$A$1:$Q$58</definedName>
    <definedName name="_xlnm.Print_Titles" localSheetId="4">'COMPONENTE 1'!$1:$2</definedName>
    <definedName name="_xlnm.Print_Titles" localSheetId="5">'COMPONENTE 2'!$1:$2</definedName>
    <definedName name="_xlnm.Print_Titles" localSheetId="6">'COMPONENTE 3'!$1:$2</definedName>
    <definedName name="_xlnm.Print_Titles" localSheetId="1">MIR!$1:$2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8" i="57" l="1"/>
  <c r="P189" i="57"/>
  <c r="P188" i="57"/>
  <c r="P94" i="57"/>
  <c r="P95" i="57"/>
  <c r="P96" i="57"/>
  <c r="P97" i="57"/>
  <c r="P98" i="57"/>
  <c r="P99" i="57"/>
  <c r="P100" i="57"/>
  <c r="P101" i="57"/>
  <c r="P102" i="57"/>
  <c r="P103" i="57"/>
  <c r="P104" i="57"/>
  <c r="P105" i="57"/>
  <c r="P106" i="57"/>
  <c r="P107" i="57"/>
  <c r="P108" i="57"/>
  <c r="P109" i="57"/>
  <c r="P110" i="57"/>
  <c r="P111" i="57"/>
  <c r="P112" i="57"/>
  <c r="P113" i="57"/>
  <c r="P114" i="57"/>
  <c r="P115" i="57"/>
  <c r="P116" i="57"/>
  <c r="P117" i="57"/>
  <c r="P118" i="57"/>
  <c r="P119" i="57"/>
  <c r="P120" i="57"/>
  <c r="P121" i="57"/>
  <c r="P122" i="57"/>
  <c r="P123" i="57"/>
  <c r="P124" i="57"/>
  <c r="P125" i="57"/>
  <c r="P126" i="57"/>
  <c r="P127" i="57"/>
  <c r="P128" i="57"/>
  <c r="P129" i="57"/>
  <c r="P130" i="57"/>
  <c r="P131" i="57"/>
  <c r="P132" i="57"/>
  <c r="P133" i="57"/>
  <c r="P134" i="57"/>
  <c r="P135" i="57"/>
  <c r="P136" i="57"/>
  <c r="P137" i="57"/>
  <c r="P138" i="57"/>
  <c r="P139" i="57"/>
  <c r="P140" i="57"/>
  <c r="P141" i="57"/>
  <c r="P142" i="57"/>
  <c r="P143" i="57"/>
  <c r="P144" i="57"/>
  <c r="P145" i="57"/>
  <c r="P146" i="57"/>
  <c r="P147" i="57"/>
  <c r="P148" i="57"/>
  <c r="P149" i="57"/>
  <c r="P150" i="57"/>
  <c r="P151" i="57"/>
  <c r="P152" i="57"/>
  <c r="P153" i="57"/>
  <c r="P154" i="57"/>
  <c r="P155" i="57"/>
  <c r="P156" i="57"/>
  <c r="P157" i="57"/>
  <c r="P158" i="57"/>
  <c r="P159" i="57"/>
  <c r="P160" i="57"/>
  <c r="P161" i="57"/>
  <c r="P162" i="57"/>
  <c r="P163" i="57"/>
  <c r="P164" i="57"/>
  <c r="P165" i="57"/>
  <c r="P166" i="57"/>
  <c r="P167" i="57"/>
  <c r="P168" i="57"/>
  <c r="P169" i="57"/>
  <c r="P170" i="57"/>
  <c r="P171" i="57"/>
  <c r="P172" i="57"/>
  <c r="P173" i="57"/>
  <c r="P174" i="57"/>
  <c r="P175" i="57"/>
  <c r="P176" i="57"/>
  <c r="P177" i="57"/>
  <c r="P178" i="57"/>
  <c r="P179" i="57"/>
  <c r="P180" i="57"/>
  <c r="P181" i="57"/>
  <c r="P182" i="57"/>
  <c r="P183" i="57"/>
  <c r="P184" i="57"/>
  <c r="P185" i="57"/>
  <c r="P186" i="57"/>
  <c r="P93" i="57"/>
  <c r="I189" i="57"/>
  <c r="I188" i="57"/>
  <c r="I185" i="57"/>
  <c r="I183" i="57"/>
  <c r="I181" i="57"/>
  <c r="I179" i="57"/>
  <c r="I177" i="57"/>
  <c r="I175" i="57"/>
  <c r="I173" i="57"/>
  <c r="I171" i="57"/>
  <c r="I169" i="57"/>
  <c r="I167" i="57"/>
  <c r="I165" i="57"/>
  <c r="I163" i="57"/>
  <c r="I161" i="57"/>
  <c r="I159" i="57"/>
  <c r="I157" i="57"/>
  <c r="I153" i="57"/>
  <c r="I151" i="57"/>
  <c r="I149" i="57"/>
  <c r="I147" i="57"/>
  <c r="I145" i="57"/>
  <c r="I143" i="57"/>
  <c r="I141" i="57"/>
  <c r="I139" i="57"/>
  <c r="I137" i="57"/>
  <c r="I135" i="57"/>
  <c r="I133" i="57"/>
  <c r="I131" i="57"/>
  <c r="I129" i="57"/>
  <c r="I127" i="57"/>
  <c r="I125" i="57"/>
  <c r="I121" i="57"/>
  <c r="I117" i="57"/>
  <c r="I115" i="57"/>
  <c r="I113" i="57"/>
  <c r="I111" i="57"/>
  <c r="I109" i="57"/>
  <c r="I107" i="57"/>
  <c r="I105" i="57"/>
  <c r="I103" i="57"/>
  <c r="I101" i="57"/>
  <c r="I99" i="57"/>
  <c r="I97" i="57"/>
  <c r="I95" i="57"/>
  <c r="I93" i="57"/>
  <c r="E78" i="57"/>
  <c r="H67" i="57"/>
  <c r="F67" i="57"/>
  <c r="E67" i="57"/>
  <c r="P200" i="56"/>
  <c r="P199" i="56"/>
  <c r="P95" i="56"/>
  <c r="P96" i="56"/>
  <c r="P97" i="56"/>
  <c r="P98" i="56"/>
  <c r="P99" i="56"/>
  <c r="P100" i="56"/>
  <c r="P101" i="56"/>
  <c r="P102" i="56"/>
  <c r="P103" i="56"/>
  <c r="P104" i="56"/>
  <c r="P105" i="56"/>
  <c r="P106" i="56"/>
  <c r="P107" i="56"/>
  <c r="P108" i="56"/>
  <c r="P109" i="56"/>
  <c r="P110" i="56"/>
  <c r="P111" i="56"/>
  <c r="P112" i="56"/>
  <c r="P113" i="56"/>
  <c r="P114" i="56"/>
  <c r="P115" i="56"/>
  <c r="P116" i="56"/>
  <c r="P117" i="56"/>
  <c r="P118" i="56"/>
  <c r="P119" i="56"/>
  <c r="P120" i="56"/>
  <c r="P121" i="56"/>
  <c r="P122" i="56"/>
  <c r="P123" i="56"/>
  <c r="P124" i="56"/>
  <c r="P125" i="56"/>
  <c r="P126" i="56"/>
  <c r="P127" i="56"/>
  <c r="P128" i="56"/>
  <c r="P129" i="56"/>
  <c r="P130" i="56"/>
  <c r="P131" i="56"/>
  <c r="P132" i="56"/>
  <c r="P133" i="56"/>
  <c r="P134" i="56"/>
  <c r="P135" i="56"/>
  <c r="P136" i="56"/>
  <c r="P137" i="56"/>
  <c r="P138" i="56"/>
  <c r="P139" i="56"/>
  <c r="P140" i="56"/>
  <c r="P141" i="56"/>
  <c r="P142" i="56"/>
  <c r="P143" i="56"/>
  <c r="P144" i="56"/>
  <c r="P145" i="56"/>
  <c r="P146" i="56"/>
  <c r="P147" i="56"/>
  <c r="P148" i="56"/>
  <c r="P149" i="56"/>
  <c r="P150" i="56"/>
  <c r="P151" i="56"/>
  <c r="P152" i="56"/>
  <c r="P153" i="56"/>
  <c r="P154" i="56"/>
  <c r="P155" i="56"/>
  <c r="P156" i="56"/>
  <c r="P157" i="56"/>
  <c r="P158" i="56"/>
  <c r="P159" i="56"/>
  <c r="P160" i="56"/>
  <c r="P161" i="56"/>
  <c r="P162" i="56"/>
  <c r="P163" i="56"/>
  <c r="P164" i="56"/>
  <c r="P165" i="56"/>
  <c r="P166" i="56"/>
  <c r="P167" i="56"/>
  <c r="P168" i="56"/>
  <c r="P169" i="56"/>
  <c r="P170" i="56"/>
  <c r="P171" i="56"/>
  <c r="P172" i="56"/>
  <c r="P173" i="56"/>
  <c r="P174" i="56"/>
  <c r="P175" i="56"/>
  <c r="P176" i="56"/>
  <c r="P177" i="56"/>
  <c r="P178" i="56"/>
  <c r="P179" i="56"/>
  <c r="P180" i="56"/>
  <c r="P181" i="56"/>
  <c r="P182" i="56"/>
  <c r="P183" i="56"/>
  <c r="P184" i="56"/>
  <c r="P185" i="56"/>
  <c r="P186" i="56"/>
  <c r="P187" i="56"/>
  <c r="P188" i="56"/>
  <c r="P189" i="56"/>
  <c r="P190" i="56"/>
  <c r="P191" i="56"/>
  <c r="P192" i="56"/>
  <c r="P193" i="56"/>
  <c r="P194" i="56"/>
  <c r="P195" i="56"/>
  <c r="P196" i="56"/>
  <c r="P197" i="56"/>
  <c r="P94" i="56"/>
  <c r="I200" i="56"/>
  <c r="I199" i="56"/>
  <c r="I196" i="56"/>
  <c r="I194" i="56"/>
  <c r="I192" i="56"/>
  <c r="I190" i="56"/>
  <c r="I188" i="56"/>
  <c r="I186" i="56"/>
  <c r="I184" i="56"/>
  <c r="I182" i="56"/>
  <c r="I180" i="56"/>
  <c r="I178" i="56"/>
  <c r="I176" i="56"/>
  <c r="I174" i="56"/>
  <c r="I172" i="56"/>
  <c r="I168" i="56"/>
  <c r="I166" i="56"/>
  <c r="I164" i="56"/>
  <c r="I162" i="56"/>
  <c r="I160" i="56"/>
  <c r="I158" i="56"/>
  <c r="I156" i="56"/>
  <c r="I154" i="56"/>
  <c r="I152" i="56"/>
  <c r="I150" i="56"/>
  <c r="I148" i="56"/>
  <c r="I146" i="56"/>
  <c r="I144" i="56"/>
  <c r="I142" i="56"/>
  <c r="I140" i="56"/>
  <c r="I138" i="56"/>
  <c r="I136" i="56"/>
  <c r="I134" i="56"/>
  <c r="I132" i="56"/>
  <c r="I130" i="56"/>
  <c r="I128" i="56"/>
  <c r="I126" i="56"/>
  <c r="I124" i="56"/>
  <c r="I122" i="56"/>
  <c r="I120" i="56"/>
  <c r="I118" i="56"/>
  <c r="I116" i="56"/>
  <c r="I114" i="56"/>
  <c r="I112" i="56"/>
  <c r="I110" i="56"/>
  <c r="I108" i="56"/>
  <c r="I106" i="56"/>
  <c r="I104" i="56"/>
  <c r="I102" i="56"/>
  <c r="I100" i="56"/>
  <c r="I98" i="56"/>
  <c r="I96" i="56"/>
  <c r="I94" i="56"/>
  <c r="P134" i="42"/>
  <c r="P93" i="42"/>
  <c r="P94" i="42"/>
  <c r="P95" i="42"/>
  <c r="P96" i="42"/>
  <c r="P133" i="42" s="1"/>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I94" i="42"/>
  <c r="I96" i="42"/>
  <c r="I98" i="42"/>
  <c r="I100" i="42"/>
  <c r="I133" i="42" s="1"/>
  <c r="I102" i="42"/>
  <c r="I104" i="42"/>
  <c r="I106" i="42"/>
  <c r="I108" i="42"/>
  <c r="I110" i="42"/>
  <c r="I112" i="42"/>
  <c r="I114" i="42"/>
  <c r="I116" i="42"/>
  <c r="I118" i="42"/>
  <c r="I120" i="42"/>
  <c r="I122" i="42"/>
  <c r="I124" i="42"/>
  <c r="I126" i="42"/>
  <c r="I128" i="42"/>
  <c r="I130" i="42"/>
  <c r="I134" i="42"/>
  <c r="P92" i="42"/>
  <c r="I92" i="42"/>
  <c r="Q81" i="51"/>
  <c r="P58" i="51"/>
  <c r="Q80" i="51"/>
  <c r="Q70" i="51"/>
  <c r="P69" i="51"/>
  <c r="P79" i="51"/>
  <c r="C67" i="56" l="1"/>
  <c r="P57" i="51"/>
  <c r="Q55" i="51"/>
  <c r="A31" i="37"/>
  <c r="C67" i="57"/>
  <c r="B67" i="57"/>
  <c r="A67" i="57"/>
  <c r="P68" i="57" l="1"/>
  <c r="Q69" i="57" s="1"/>
  <c r="C78" i="56"/>
  <c r="P79" i="56" s="1"/>
  <c r="Q80" i="56" s="1"/>
  <c r="P68" i="56"/>
  <c r="Q69" i="56" s="1"/>
  <c r="Q70" i="56" s="1"/>
  <c r="P83" i="56" s="1"/>
  <c r="J319" i="62"/>
  <c r="L181" i="50"/>
  <c r="L124" i="50"/>
  <c r="L61" i="50"/>
  <c r="F189" i="57"/>
  <c r="F188" i="57"/>
  <c r="Q179" i="57"/>
  <c r="O97" i="62"/>
  <c r="O96" i="62"/>
  <c r="P79" i="57"/>
  <c r="Q80" i="57" s="1"/>
  <c r="P54" i="57"/>
  <c r="Q55" i="57" s="1"/>
  <c r="P39" i="57"/>
  <c r="Q40" i="57" s="1"/>
  <c r="Q41" i="57" s="1"/>
  <c r="F200" i="56"/>
  <c r="F199" i="56"/>
  <c r="F134" i="42"/>
  <c r="F133" i="42"/>
  <c r="Q103" i="42"/>
  <c r="C68" i="51"/>
  <c r="P54" i="56"/>
  <c r="Q55" i="56" s="1"/>
  <c r="P39" i="56"/>
  <c r="Q40" i="56" s="1"/>
  <c r="Q41" i="56" s="1"/>
  <c r="Q42" i="56" s="1"/>
  <c r="E316" i="62"/>
  <c r="J316" i="62"/>
  <c r="P39" i="42"/>
  <c r="P43" i="51"/>
  <c r="Q44" i="51" s="1"/>
  <c r="Q57" i="37"/>
  <c r="P43" i="37"/>
  <c r="Q175" i="57" l="1"/>
  <c r="Q165" i="57"/>
  <c r="Q42" i="57"/>
  <c r="Q70" i="57"/>
  <c r="Q199" i="56"/>
  <c r="Q133" i="42"/>
  <c r="Q177" i="57"/>
  <c r="Q151" i="57"/>
  <c r="Q157" i="57"/>
  <c r="Q169" i="57"/>
  <c r="Q171" i="57"/>
  <c r="Q167" i="57"/>
  <c r="Q163" i="57"/>
  <c r="N220" i="50"/>
  <c r="Q185" i="57"/>
  <c r="Q183" i="57"/>
  <c r="Q196" i="56"/>
  <c r="P82" i="51"/>
  <c r="O5" i="50"/>
  <c r="Q149" i="57"/>
  <c r="Q143" i="57"/>
  <c r="Q145" i="57"/>
  <c r="Q147" i="57"/>
  <c r="Q103" i="57"/>
  <c r="Q109" i="57"/>
  <c r="Q115" i="57"/>
  <c r="Q125" i="57"/>
  <c r="Q138" i="57"/>
  <c r="Q105" i="57"/>
  <c r="Q111" i="57"/>
  <c r="Q117" i="57"/>
  <c r="Q133" i="57"/>
  <c r="Q139" i="57"/>
  <c r="Q153" i="57"/>
  <c r="Q101" i="57"/>
  <c r="Q107" i="57"/>
  <c r="Q113" i="57"/>
  <c r="Q121" i="57"/>
  <c r="Q129" i="57"/>
  <c r="Q135" i="57"/>
  <c r="Q127" i="57"/>
  <c r="Q174" i="56"/>
  <c r="Q186" i="56"/>
  <c r="Q168" i="56"/>
  <c r="Q194" i="56"/>
  <c r="Q184" i="56"/>
  <c r="Q180" i="56"/>
  <c r="Q192" i="56"/>
  <c r="Q176" i="56"/>
  <c r="Q178" i="56"/>
  <c r="Q156" i="56"/>
  <c r="Q172" i="56"/>
  <c r="Q166" i="56"/>
  <c r="Q146" i="56"/>
  <c r="Q148" i="56"/>
  <c r="Q154" i="56"/>
  <c r="Q138" i="56"/>
  <c r="Q150" i="56"/>
  <c r="Q140" i="56"/>
  <c r="Q152" i="56"/>
  <c r="Q162" i="56"/>
  <c r="Q164" i="56"/>
  <c r="Q142" i="56"/>
  <c r="Q144" i="56"/>
  <c r="Q160" i="56"/>
  <c r="Q106" i="56"/>
  <c r="Q128" i="56"/>
  <c r="Q122" i="56"/>
  <c r="Q132" i="56"/>
  <c r="Q112" i="56"/>
  <c r="Q134" i="56"/>
  <c r="Q130" i="56"/>
  <c r="Q126" i="56"/>
  <c r="Q136" i="56"/>
  <c r="Q114" i="56"/>
  <c r="Q100" i="56"/>
  <c r="Q118" i="56"/>
  <c r="Q102" i="56"/>
  <c r="Q108" i="56"/>
  <c r="Q98" i="56"/>
  <c r="Q104" i="56"/>
  <c r="Q110" i="56"/>
  <c r="Q120" i="56"/>
  <c r="Q116" i="56"/>
  <c r="Q124" i="42"/>
  <c r="Q96" i="56"/>
  <c r="Q122" i="42"/>
  <c r="Q108" i="42"/>
  <c r="Q114" i="42"/>
  <c r="Q126" i="42"/>
  <c r="Q104" i="42"/>
  <c r="Q110" i="42"/>
  <c r="Q116" i="42"/>
  <c r="Q128" i="42"/>
  <c r="Q106" i="42"/>
  <c r="Q112" i="42"/>
  <c r="Q118" i="42"/>
  <c r="Q120" i="42"/>
  <c r="Q100" i="42"/>
  <c r="Q130" i="42"/>
  <c r="Q92" i="42"/>
  <c r="D21" i="57"/>
  <c r="C14" i="51"/>
  <c r="C14" i="37"/>
  <c r="P82" i="57" l="1"/>
  <c r="F14" i="42"/>
  <c r="E14" i="42"/>
  <c r="C12" i="42"/>
  <c r="C9" i="42"/>
  <c r="O25" i="57"/>
  <c r="A26" i="57"/>
  <c r="D22" i="57"/>
  <c r="F14" i="57"/>
  <c r="E14" i="57"/>
  <c r="C12" i="57"/>
  <c r="C9" i="57"/>
  <c r="F19" i="37"/>
  <c r="E19" i="37"/>
  <c r="O25" i="56"/>
  <c r="A26" i="56"/>
  <c r="D22" i="56"/>
  <c r="D21" i="56"/>
  <c r="F14" i="56"/>
  <c r="E14" i="56"/>
  <c r="C12" i="56"/>
  <c r="C9" i="56"/>
  <c r="Q99" i="57"/>
  <c r="Q97" i="57"/>
  <c r="Q95" i="57"/>
  <c r="Q93" i="57"/>
  <c r="Q94" i="56"/>
  <c r="P55" i="42"/>
  <c r="D27" i="37" l="1"/>
  <c r="D26" i="37"/>
  <c r="O25" i="42" l="1"/>
  <c r="A26" i="42"/>
  <c r="D22" i="42"/>
  <c r="D21" i="42"/>
  <c r="O30" i="51"/>
  <c r="A31" i="51"/>
  <c r="O30" i="37"/>
  <c r="D27" i="51"/>
  <c r="D26" i="51"/>
  <c r="C17" i="51"/>
  <c r="C17" i="37"/>
  <c r="L10" i="37"/>
  <c r="L10" i="51" s="1"/>
  <c r="L11" i="37"/>
  <c r="L11" i="51" s="1"/>
  <c r="L9" i="37"/>
  <c r="L9" i="51" s="1"/>
  <c r="C10" i="37"/>
  <c r="C10" i="51" s="1"/>
  <c r="C11" i="37"/>
  <c r="C11" i="51" s="1"/>
  <c r="C9" i="37"/>
  <c r="C9" i="51" s="1"/>
  <c r="O6" i="37"/>
  <c r="O6" i="51" s="1"/>
  <c r="K6" i="37"/>
  <c r="K6" i="51" s="1"/>
  <c r="K6" i="42" s="1"/>
  <c r="G6" i="37"/>
  <c r="G6" i="51" s="1"/>
  <c r="D6" i="37"/>
  <c r="D6" i="51" s="1"/>
  <c r="A6" i="37"/>
  <c r="A6" i="51" s="1"/>
  <c r="A6" i="42" l="1"/>
  <c r="A6" i="56"/>
  <c r="A6" i="57"/>
  <c r="O6" i="42"/>
  <c r="O6" i="56"/>
  <c r="O6" i="57"/>
  <c r="D6" i="42"/>
  <c r="D6" i="57"/>
  <c r="D6" i="56"/>
  <c r="G6" i="42"/>
  <c r="G6" i="57"/>
  <c r="G6" i="56"/>
  <c r="K6" i="57"/>
  <c r="K6" i="56"/>
  <c r="Q94" i="42"/>
  <c r="Q96" i="42"/>
  <c r="Q98" i="42"/>
  <c r="P79" i="42" l="1"/>
  <c r="P81" i="42" s="1"/>
</calcChain>
</file>

<file path=xl/sharedStrings.xml><?xml version="1.0" encoding="utf-8"?>
<sst xmlns="http://schemas.openxmlformats.org/spreadsheetml/2006/main" count="2574" uniqueCount="555">
  <si>
    <t>FICHA TÉCNICA INDICADORES</t>
  </si>
  <si>
    <t>Datos de Identificación del Programa Presupuestario</t>
  </si>
  <si>
    <t>Programa Presupuestario</t>
  </si>
  <si>
    <t>Alineación</t>
  </si>
  <si>
    <t>Resumen Narrativo de la Matriz de Indicadores para Resultados</t>
  </si>
  <si>
    <t>Datos de Identificación del Indicador</t>
  </si>
  <si>
    <t>Tipo</t>
  </si>
  <si>
    <t>Dimensión</t>
  </si>
  <si>
    <t xml:space="preserve">Área Responsable </t>
  </si>
  <si>
    <t>Características del Indicador</t>
  </si>
  <si>
    <t xml:space="preserve">Claridad </t>
  </si>
  <si>
    <t>Relevancia</t>
  </si>
  <si>
    <t>Economía</t>
  </si>
  <si>
    <t>Monitoreable</t>
  </si>
  <si>
    <t>Adecuado</t>
  </si>
  <si>
    <t>Aporte Marginal</t>
  </si>
  <si>
    <t>Medios de Verificación</t>
  </si>
  <si>
    <t>Determinación de Metas</t>
  </si>
  <si>
    <t>Valor</t>
  </si>
  <si>
    <t>Año</t>
  </si>
  <si>
    <t xml:space="preserve">Enero </t>
  </si>
  <si>
    <t>Febrero</t>
  </si>
  <si>
    <t>Marzo</t>
  </si>
  <si>
    <t>Abril</t>
  </si>
  <si>
    <t>Mayo</t>
  </si>
  <si>
    <t>Junio</t>
  </si>
  <si>
    <t>Julio</t>
  </si>
  <si>
    <t>Agosto</t>
  </si>
  <si>
    <t>Septiembre</t>
  </si>
  <si>
    <t>Octubre</t>
  </si>
  <si>
    <t>Noviembre</t>
  </si>
  <si>
    <t>Diciembre</t>
  </si>
  <si>
    <t xml:space="preserve">Total </t>
  </si>
  <si>
    <t>Características de las variables</t>
  </si>
  <si>
    <t>Variable 1</t>
  </si>
  <si>
    <t>Variable</t>
  </si>
  <si>
    <t>Variable 2</t>
  </si>
  <si>
    <t>Entidad Fiscalizada</t>
  </si>
  <si>
    <t>Plan Municipal de Desarrollo</t>
  </si>
  <si>
    <t xml:space="preserve">Eje </t>
  </si>
  <si>
    <t>Plan Estatal de Desarrollo</t>
  </si>
  <si>
    <t>Eje</t>
  </si>
  <si>
    <t>Objetivo</t>
  </si>
  <si>
    <t>FIN</t>
  </si>
  <si>
    <t>Estratégico</t>
  </si>
  <si>
    <t>Gestión</t>
  </si>
  <si>
    <t>Eficiencia</t>
  </si>
  <si>
    <t>Eficacia</t>
  </si>
  <si>
    <t>Calidad</t>
  </si>
  <si>
    <t>Fecuencia</t>
  </si>
  <si>
    <t>Anual</t>
  </si>
  <si>
    <t>Semestral</t>
  </si>
  <si>
    <t>Trimestral</t>
  </si>
  <si>
    <t xml:space="preserve">Bimestral </t>
  </si>
  <si>
    <t>Mensual</t>
  </si>
  <si>
    <t>Comportamiento</t>
  </si>
  <si>
    <t>Ascendente</t>
  </si>
  <si>
    <t>Descendente</t>
  </si>
  <si>
    <t>Constante</t>
  </si>
  <si>
    <t>Unidad de medida</t>
  </si>
  <si>
    <t>PROPÓSITO</t>
  </si>
  <si>
    <t>COMPONENTE 1</t>
  </si>
  <si>
    <t>COMPONENTE 2</t>
  </si>
  <si>
    <t>COMPONENTE 3</t>
  </si>
  <si>
    <t>Actividades</t>
  </si>
  <si>
    <t>Descripción</t>
  </si>
  <si>
    <t>Calendario</t>
  </si>
  <si>
    <t>Programado/Realizado</t>
  </si>
  <si>
    <t>Ene</t>
  </si>
  <si>
    <t>Feb.</t>
  </si>
  <si>
    <t>Mar.</t>
  </si>
  <si>
    <t>Abr.</t>
  </si>
  <si>
    <t>May.</t>
  </si>
  <si>
    <t>Jun.</t>
  </si>
  <si>
    <t>Jul.</t>
  </si>
  <si>
    <t>Ago.</t>
  </si>
  <si>
    <t>Sep.</t>
  </si>
  <si>
    <t>Oct.</t>
  </si>
  <si>
    <t>Nov.</t>
  </si>
  <si>
    <t>Dic.</t>
  </si>
  <si>
    <t>Total</t>
  </si>
  <si>
    <t>Porcentaje de Cumplimiento</t>
  </si>
  <si>
    <t>Tipo de Indicador</t>
  </si>
  <si>
    <t>Cumplimiento del Indicador:</t>
  </si>
  <si>
    <t>PROGRAMADO</t>
  </si>
  <si>
    <t>Calendarización</t>
  </si>
  <si>
    <t>REALIZADO</t>
  </si>
  <si>
    <t>Meta del Indicador:</t>
  </si>
  <si>
    <t xml:space="preserve">Resultado del Indicador: </t>
  </si>
  <si>
    <t>Variable:</t>
  </si>
  <si>
    <t>Unidad de medida:</t>
  </si>
  <si>
    <t>Tipo de variable:</t>
  </si>
  <si>
    <t>Tipo variable</t>
  </si>
  <si>
    <t>Fija</t>
  </si>
  <si>
    <t>Acumulada</t>
  </si>
  <si>
    <t xml:space="preserve">Explicaciones y causas de las variaciones al cumplimiento de la programación.
¿Por qúe no se cumplió o por qué se superó considerablemente lo programado? </t>
  </si>
  <si>
    <t>*Anexar evidencia de los resultados del indicador.</t>
  </si>
  <si>
    <t>Realizado</t>
  </si>
  <si>
    <t>Programado</t>
  </si>
  <si>
    <t>Unidad(es) Responsable(s)</t>
  </si>
  <si>
    <t>Vertiente</t>
  </si>
  <si>
    <t>Nivel 1</t>
  </si>
  <si>
    <t>Nivel 2</t>
  </si>
  <si>
    <t>Frecuencia de medición</t>
  </si>
  <si>
    <t xml:space="preserve">Tipo de fórmula </t>
  </si>
  <si>
    <t>Supuesto</t>
  </si>
  <si>
    <t>Meta Programada</t>
  </si>
  <si>
    <t>Fecha de cumplimiento</t>
  </si>
  <si>
    <t>Comportamiento del indicador</t>
  </si>
  <si>
    <t>Matriz de Indicadores para Resultados</t>
  </si>
  <si>
    <t>Resumen Narrativo</t>
  </si>
  <si>
    <t>Indicador</t>
  </si>
  <si>
    <t xml:space="preserve">Medios de Verificación </t>
  </si>
  <si>
    <t>Clave</t>
  </si>
  <si>
    <t>Línea base</t>
  </si>
  <si>
    <t>Método de cálculo (fórmula)</t>
  </si>
  <si>
    <t>Meta programada</t>
  </si>
  <si>
    <t>Medios de verificación</t>
  </si>
  <si>
    <t>CUMPLIMIENTO DEL INDICADOR</t>
  </si>
  <si>
    <t>MIR</t>
  </si>
  <si>
    <t>Descripción del indicador</t>
  </si>
  <si>
    <t>Descripción del Indicador</t>
  </si>
  <si>
    <t>Operación y Mantenimiento (extracción, distribución y saneamiento)</t>
  </si>
  <si>
    <t>AGU25 - DRE25</t>
  </si>
  <si>
    <t>INTERAPAS</t>
  </si>
  <si>
    <t xml:space="preserve">Censo de población INEGI 2020.
Información de la Dirección de Operación y Mantenimiento.
</t>
  </si>
  <si>
    <t>La gente de la Dirección de Operación y Mantenimiento recolecta la información en bitácora y elabora sus registros para el concentrado mensual, trimestral y anual del agua disponible para el suministro</t>
  </si>
  <si>
    <t>Dirección de Operación y Mantenimiento</t>
  </si>
  <si>
    <r>
      <rPr>
        <sz val="9"/>
        <rFont val="Noto Sans"/>
        <family val="2"/>
      </rPr>
      <t>El 37.28 % de la población del Municipio de San Luis Potosí, presenta problema de escases de agua potable, cuando las potabilizadoras dejan de operar por falta de captación de agua en las presas y el 40 % de la población de Soledad de Graciano Sánchez, por infraestructura hidráulica obsoleta</t>
    </r>
    <r>
      <rPr>
        <b/>
        <sz val="9"/>
        <rFont val="Noto Sans"/>
        <family val="2"/>
      </rPr>
      <t>.</t>
    </r>
  </si>
  <si>
    <t>EJERCICIO FISCAL 2025
MATRIZ DE INDICADORES PARA RESULTADOS</t>
  </si>
  <si>
    <t>Las familias con ingresos más bajos, en el municipio de Soledad de Graciano Sánchez y San Luis Potosí, reciben un mejor suministro de agua potable en sus viviendas y una mejor infraestructura para la recolección de aguas servidas y con esto una mejora en su calidad de vida, para contribuir en su crecimiento y desarrollo</t>
  </si>
  <si>
    <t>4. Cobertura de agua potable (pozo) (%).</t>
  </si>
  <si>
    <t>Con la información proporcionada por parte de la Dirección de Operación y Mantenimiento, se llevan a cabo diferentes procesos aritméticos y algebraicos para calcular la población atendida.</t>
  </si>
  <si>
    <t>Dirección de Operación y Mantenimiento.</t>
  </si>
  <si>
    <t>Al cierre del ejercicio 2024 hubo una extracción de 89,456,381 m3 de agua, volumen para abastecer a 1, 151,340 personas, es decir el 92.92 % del total de la población.</t>
  </si>
  <si>
    <t>Realizar todas las gestiones necesarias para rehabilitar y modernizar la infraestructura hidráulica y bajar al menos un 10 % de la extracción de agua subterránea.</t>
  </si>
  <si>
    <t>10.- Pozos de agua potable rehabilitados (%).</t>
  </si>
  <si>
    <t>Censo de población INEGI 2020.
Información de la Dirección de Operación y Mantenimiento.</t>
  </si>
  <si>
    <t>Con un mayor número de pozos que estén trabajando de manera eficiente, se mantiene el caudal suministrado a las líneas de conducción y distribución y con ello se mantiene el volumen suministrado a las familias.</t>
  </si>
  <si>
    <t>Una infraestructura elctromecánica que se encuentre fucnionando en adecuadas condiciones, asegura una operación eficiente, para garantizar el suministro continuo en las líneas de conducción y distribución y con ello una mejora en la eficiencia técncia.</t>
  </si>
  <si>
    <t>Pieza</t>
  </si>
  <si>
    <t>13. Volumen de agua residual tratado.</t>
  </si>
  <si>
    <t>Evalúa la cantidad asignada de agua a cada habitante. Tomando como base la extracción total de pozos, el agua potabilizada proveniente de la presa de San José y el volumen de agua tratada que se recibe de la presa El Realito.</t>
  </si>
  <si>
    <t>Porcentaje</t>
  </si>
  <si>
    <t>Reparar al menos el 20 % de los pozos de abastecimiento actualmente activos.</t>
  </si>
  <si>
    <t>Actualmente se lleva rehabilitado un total de 81 pozos, es decir 57.85 % del total de los 140 pozos que se encuentran en fucnionamiento.</t>
  </si>
  <si>
    <t>Eje 3</t>
  </si>
  <si>
    <t>Economía sustentable para San Luis Potosí.</t>
  </si>
  <si>
    <t>Vertiente 3.5</t>
  </si>
  <si>
    <t>Recuperación hídrica con enfoque de cuencas.</t>
  </si>
  <si>
    <t>Incrementar la infraestructura Hidráulica en el Estado, nuevas presas, pozos, redes de distribución de agua potable, sistema de drenaje y alcantarillado.</t>
  </si>
  <si>
    <t>Eje 2</t>
  </si>
  <si>
    <t>Contribuir al acceso universal del agua mediante el fortalecimiento de la infraestructura y la implementación de una nueva tecnología, así como la concientización y el uso responsable del agua.</t>
  </si>
  <si>
    <t>Fortalecer la infarestructura para el abastecimiento de agua potable en el municipio.</t>
  </si>
  <si>
    <t>Proveer servicios de agua potable con calidad y eficiencia para abatir la escasez en zonas afectadas.</t>
  </si>
  <si>
    <t>La atención oportuna a fugas de agua en las líneas de conducción de distribuciñin de agua potabe, ya sea en sitios puntuales o la rehabilitación de tramos de red de agua, es de vital importancia para evitar el desperdicio de agua y la pérdida de presión en las líneas.</t>
  </si>
  <si>
    <t>Información de la dirección de Operación de Mantenimiento.</t>
  </si>
  <si>
    <t>Departamento de Entubación.</t>
  </si>
  <si>
    <t>Durante el ejercicio 2024, se atendieron un total de 2532 fugas de agua, es decir se reparó el 54.40 % de las 4,654 fugas reportadas.</t>
  </si>
  <si>
    <t>Al mayor número de fugas de agua atendidos de manera oportuna, se evitará desperdicio de agua, se mantendtrá un flujo constante en las redes hidráulicas y por ende abastecimiento de agua a mayor número de viviendas.</t>
  </si>
  <si>
    <t>Aumentar las reparaciones de fugas de agua al menos en un 10 %, en el total de las fugas que se reparan de manera anual.</t>
  </si>
  <si>
    <t>Informe de la Dirección de Operación y Mantenimiento - Dirección de Administración y Finanzas.</t>
  </si>
  <si>
    <t>Informe de la Dirección de Operación y Mantenimiento.</t>
  </si>
  <si>
    <t>El agua residual tratada se considera una fuente alterna de agua, a mayor volumen tratado, la contaminaciuón deiminuirá y el aprovchemiento del agua ayudará a reutilizarla las veces que sea necesaria, sin pner en riesgo el ecosistema y la salud de las generaciones futuras.</t>
  </si>
  <si>
    <t>El mayor número de red de dreneja reparada, la atención oportuna de fugas de drenaje, taponamientos, así como la limpieza oportuna de los coelctores, ayudará a conducir mayor caudal de aguas servidas a las PTAR, para ser tratado.</t>
  </si>
  <si>
    <t>Al cierre del ejercicio 2024, se trataron 11,131,863 m3, es decir el 11.6 % del volumen de agua que se produce anualmente.</t>
  </si>
  <si>
    <t>Tratar al menos un 10 % más del volúmen tratado durante el ejercicio 2024, es decir 1,113,186 m3 más de volumen tratado.</t>
  </si>
  <si>
    <t>m3</t>
  </si>
  <si>
    <t>EJERCICIO FISCAL 2025
NIVEL FIN</t>
  </si>
  <si>
    <t>Contribuir para que los diferentes clientes y usuarios de los Municipios de San Luis Potosí, Soledad de Graciano Sánchez, Cerro de San Pedro y Villa de Pozos, se les proporcione un servicio continuo (suministro de agua potable y saneamiento) y todos tengan un acceso digno, seguro, equitativo y de calidad, que cumpla con las características establecidas por la normatividad vigente; para que todos puedan desarrollar sus actividades cotidianas de corto, mediano y largo plazo; y a su vez preservar el agua para las generaciones futuras y el crecimiento y desarrollo de los municipios involucrados.</t>
  </si>
  <si>
    <r>
      <t>Nombre del Indicador:</t>
    </r>
    <r>
      <rPr>
        <sz val="9"/>
        <rFont val="Noto Sans"/>
        <family val="2"/>
      </rPr>
      <t xml:space="preserve"> </t>
    </r>
  </si>
  <si>
    <t>✔</t>
  </si>
  <si>
    <t>31 de diciembre de 2025</t>
  </si>
  <si>
    <t>LÍNEA BASE</t>
  </si>
  <si>
    <t>EJERCICIO FISCAL 2025
NIVEL PROPÓSITO</t>
  </si>
  <si>
    <t>Evalúa el porcentaje de usuarios que son abastecidos con agua extraída de pozos profundos.</t>
  </si>
  <si>
    <t>31 de diciembre de 2025.</t>
  </si>
  <si>
    <t>EJERCICIO FISCAL 2025
NIVEL COMPONENTE 1</t>
  </si>
  <si>
    <r>
      <t>Nombre del Indicador:</t>
    </r>
    <r>
      <rPr>
        <sz val="9"/>
        <color theme="1"/>
        <rFont val="Noto Sans"/>
        <family val="2"/>
      </rPr>
      <t xml:space="preserve"> </t>
    </r>
  </si>
  <si>
    <t>Evalúa la capacidad del Organismo Operador, para mantener actualizada y modernizada las fuentes de abastecimiento (pozos).</t>
  </si>
  <si>
    <t>EJERCICIO FISCAL 2025
NIVEL COMPONENTE 2</t>
  </si>
  <si>
    <t>Evalúa la capacidad existente para la atención de fugas de agua potable.</t>
  </si>
  <si>
    <t>EJERCICIO FISCAL 2025
NIVEL COMPONENTE 3</t>
  </si>
  <si>
    <t>Evalúa la capacidad de cobertura de tratamiento de aguas servidas.</t>
  </si>
  <si>
    <t>Volumen anual de agua potable producida.</t>
  </si>
  <si>
    <t>Metros cúbicos.</t>
  </si>
  <si>
    <t>Número de habitantes según censo del INEGI.</t>
  </si>
  <si>
    <t>Gabitantes</t>
  </si>
  <si>
    <t>Número de pozos rehabilitados.</t>
  </si>
  <si>
    <t>Pozos.</t>
  </si>
  <si>
    <t>Total de pozos en funcionamiento</t>
  </si>
  <si>
    <t>Pozos</t>
  </si>
  <si>
    <t>AGU23  </t>
  </si>
  <si>
    <t>Sueldos base al personal permanente</t>
  </si>
  <si>
    <t>Honorarios asimilables a salarios</t>
  </si>
  <si>
    <t>Sueldos base al personal eventual</t>
  </si>
  <si>
    <t>Retribuciones por servicios de carácter social</t>
  </si>
  <si>
    <t>Primas por años de servicios efectivos prestados</t>
  </si>
  <si>
    <t>Primas de vacaciones, dominical y gratificación de fin de año</t>
  </si>
  <si>
    <t>Horas extraordinarias</t>
  </si>
  <si>
    <t>Aportaciones para seguros</t>
  </si>
  <si>
    <t>Cuotas para el fondo de ahorro y fondo de trabajo</t>
  </si>
  <si>
    <t>Indemnizaciones</t>
  </si>
  <si>
    <t>Prestaciones y haberes de retiro</t>
  </si>
  <si>
    <t>Prestaciones contractuales</t>
  </si>
  <si>
    <t>Otras prestaciones sociales y económicas</t>
  </si>
  <si>
    <t>Materiales, útiles y equipos menores de oficina</t>
  </si>
  <si>
    <t>Materiales, útiles y equipos menores de tecnologías de la información y comunicaciones</t>
  </si>
  <si>
    <t>Material impreso e información digital</t>
  </si>
  <si>
    <t>Material de limpieza</t>
  </si>
  <si>
    <t>Productos alimenticios para personas</t>
  </si>
  <si>
    <t>Utensilios para el servicio de alimentación</t>
  </si>
  <si>
    <t>Mercancías adquiridas para su comercialización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</si>
  <si>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</si>
  <si>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</si>
  <si>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</si>
  <si>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</si>
  <si>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</si>
  <si>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</si>
  <si>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</si>
  <si>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</si>
  <si>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</si>
  <si>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</si>
  <si>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Materiales, accesorios y suministros de laboratorio</t>
  </si>
  <si>
    <t>Fibras sintéticas, hules, plásticos y derivados</t>
  </si>
  <si>
    <t>Otros productos químicos</t>
  </si>
  <si>
    <t>Combustibles, lubricantes y aditivos</t>
  </si>
  <si>
    <t>Vestuario y uniformes</t>
  </si>
  <si>
    <t>Prendas de seguridad y protección personal</t>
  </si>
  <si>
    <t>Artículos deportivos</t>
  </si>
  <si>
    <t>Productos textiles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</si>
  <si>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</si>
  <si>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</si>
  <si>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</si>
  <si>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</si>
  <si>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</si>
  <si>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Refacciones y accesorios menores de maquinaria y otros equipos</t>
  </si>
  <si>
    <t>Energía eléctrica</t>
  </si>
  <si>
    <t>Agua</t>
  </si>
  <si>
    <t>Telefonía tradicional</t>
  </si>
  <si>
    <t>Telefonía celular</t>
  </si>
  <si>
    <t>Servicios de acceso de Internet, redes y procesamiento de información</t>
  </si>
  <si>
    <t>Servicios postales y telegráficos</t>
  </si>
  <si>
    <t>Arrendamiento de mobiliario y equipo de administración, educacional y recreativo</t>
  </si>
  <si>
    <t>Arrendamiento de equipo de transporte</t>
  </si>
  <si>
    <t>Arrendamiento de maquinaria, otros equipos y herramientas</t>
  </si>
  <si>
    <t>Otros arrendamientos</t>
  </si>
  <si>
    <t>Servicios de apoyo administrativo, traducción, fotocopiado e impresión</t>
  </si>
  <si>
    <t>Servicios de vigilancia</t>
  </si>
  <si>
    <t>Servicios profesionales, científicos y técnicos integrales</t>
  </si>
  <si>
    <t>Seguro de bienes patrimoniales</t>
  </si>
  <si>
    <t>Almacenaje, envase y embalaje</t>
  </si>
  <si>
    <t>Fletes y maniobras</t>
  </si>
  <si>
    <t>Conservación y mantenimiento menor de inmuebles</t>
  </si>
  <si>
    <t>Instalación, reparación y mantenimiento de mobiliario y equipo de administración, educacional y recreativo</t>
  </si>
  <si>
    <t>Reparación y mantenimiento de equipo de transporte</t>
  </si>
  <si>
    <t>Instalación, reparación y mantenimiento de maquinaria, otros equipos y herramienta</t>
  </si>
  <si>
    <t>Servicios de limpieza y manejo de desechos</t>
  </si>
  <si>
    <t>Pasajes terrestres</t>
  </si>
  <si>
    <t>Viáticos en el país</t>
  </si>
  <si>
    <t>Impuestos y derechos</t>
  </si>
  <si>
    <t>Sentencias y resoluciones por autoridad competente</t>
  </si>
  <si>
    <t>Penas, multas, accesorios y actualizaciones</t>
  </si>
  <si>
    <t>Impuesto sobre nóminas y otros que se deriven de una relación laboral</t>
  </si>
  <si>
    <t>Otros servicios generales</t>
  </si>
  <si>
    <t>Muebles de oficina y estantería</t>
  </si>
  <si>
    <t>Equipo de cómputo y de tecnologías de la información</t>
  </si>
  <si>
    <t>Instrumental médico y de laboratorio</t>
  </si>
  <si>
    <t>Otros equipos de transporte</t>
  </si>
  <si>
    <t>5620   </t>
  </si>
  <si>
    <t>Maquinaria y equipo industrial</t>
  </si>
  <si>
    <t>Maquinaria y equipo de construcción</t>
  </si>
  <si>
    <t>5660   </t>
  </si>
  <si>
    <t>Equipos de generación eléctrica, aparatos y accesorios eléctricos</t>
  </si>
  <si>
    <t>Herramientas y máquinas-herramienta</t>
  </si>
  <si>
    <t>Otros equipos</t>
  </si>
  <si>
    <t>6130   </t>
  </si>
  <si>
    <t>Construcción de obras para el abastecimiento de agua, petróleo, gas, electricidad y telecomunicaciones</t>
  </si>
  <si>
    <t>DRE23  </t>
  </si>
  <si>
    <t>Materiales, accesorios y suministros médicos</t>
  </si>
  <si>
    <t>Cámaras fotográficas y de video</t>
  </si>
  <si>
    <t>Convenios de descentralización</t>
  </si>
  <si>
    <t>FC23   </t>
  </si>
  <si>
    <t>Fertilizantes, pesticidas y otros agroquímicos</t>
  </si>
  <si>
    <t>Refacciones y accesorios menores otros bienes muebles</t>
  </si>
  <si>
    <t>Arrendamiento de edificios</t>
  </si>
  <si>
    <t>Arrendamiento de activos intangibles</t>
  </si>
  <si>
    <t>Servicios de recaudación, traslado y custodia de valores</t>
  </si>
  <si>
    <t>Comisiones por ventas</t>
  </si>
  <si>
    <t>Servicios de jardinería y fumigación</t>
  </si>
  <si>
    <t>Difusión por radio, televisión y otros medios de mensajes sobre programas y actividades gubernamentales</t>
  </si>
  <si>
    <t>GI23   </t>
  </si>
  <si>
    <t>Refacciones y accesorios menores de equipo e instrumental médico y de laboratorio</t>
  </si>
  <si>
    <t>Servicios legales, de contabilidad, auditoría y relacionados</t>
  </si>
  <si>
    <t>Servicios de consultoría administrativa, procesos, técnica y en tecnologías de la información</t>
  </si>
  <si>
    <t>Servicios de capacitación</t>
  </si>
  <si>
    <t>Servicios financieros y bancarios</t>
  </si>
  <si>
    <t>Instalación, reparación y mantenimiento de equipo de cómputo y tecnología de la información</t>
  </si>
  <si>
    <t>Servicio de creación y difusión de contenido exclusivamente a través de Internet</t>
  </si>
  <si>
    <t>Pasajes aéreos</t>
  </si>
  <si>
    <t>Gastos de ceremonial</t>
  </si>
  <si>
    <t>Congresos y convenciones</t>
  </si>
  <si>
    <t>Gastos de representación</t>
  </si>
  <si>
    <t>Servicios funerarios y de cementerios</t>
  </si>
  <si>
    <t>Otros gastos por responsabilidades</t>
  </si>
  <si>
    <t>Pensiones</t>
  </si>
  <si>
    <t>Equipos y aparatos audiovisuales</t>
  </si>
  <si>
    <t>Vehículos y equipo terrestre</t>
  </si>
  <si>
    <t>Equipo de comunicación y telecomunicación</t>
  </si>
  <si>
    <t>Software</t>
  </si>
  <si>
    <t>Licencias informáticas e intelectuales</t>
  </si>
  <si>
    <t>Aportaciones de la Federación a las entidades federativas</t>
  </si>
  <si>
    <t>Comisiones de la deuda pública interna</t>
  </si>
  <si>
    <t>9910   </t>
  </si>
  <si>
    <t>ADEFAS</t>
  </si>
  <si>
    <t>GI24   </t>
  </si>
  <si>
    <t>Devengado</t>
  </si>
  <si>
    <t>11. Atención a fugas de agua reparadas.</t>
  </si>
  <si>
    <t>Comp 1</t>
  </si>
  <si>
    <t>Comp 2</t>
  </si>
  <si>
    <t>comp 1</t>
  </si>
  <si>
    <t>comp 2</t>
  </si>
  <si>
    <t>Pago de suledos y salarios, retibuciones de carácter social, primas vacacionales, gratificaciones retribuciones y seguros.</t>
  </si>
  <si>
    <t>Material impreso e información digital.</t>
  </si>
  <si>
    <t>Productos alimenticios para personas.</t>
  </si>
  <si>
    <t>Refacciones y accesorios menores de edificios.</t>
  </si>
  <si>
    <t>Arrendamiento de maquinaria, otros equipos y herramientas.</t>
  </si>
  <si>
    <t>Servicios de vigilancia.</t>
  </si>
  <si>
    <t>Fletes y maniobras (suministro de agua en pipa).</t>
  </si>
  <si>
    <t>Construcción de obras para el abastecimiento de agua, petróleo, gas, electricidad y telecomunicaciones.</t>
  </si>
  <si>
    <t>TOTAL</t>
  </si>
  <si>
    <t>Impuestos y derechos (derechos de extracción de aguas nacionales).</t>
  </si>
  <si>
    <t>Número de pozos en funcionamiento.</t>
  </si>
  <si>
    <t>Total de fugas reportadas.</t>
  </si>
  <si>
    <t>Número de fugas reparadas.</t>
  </si>
  <si>
    <t>Materiales, útiles y equipos menores de tecnologías de la información y comunicaciones.</t>
  </si>
  <si>
    <t>Material de limpieza.</t>
  </si>
  <si>
    <t>Volumen producida durante el primer trimestre.</t>
  </si>
  <si>
    <t>Volumen extraída de pozo durante el primer trimestre.</t>
  </si>
  <si>
    <t>Volumen producida al ejercicio del 2024.</t>
  </si>
  <si>
    <t>Utensilios para el servicio de alimentación.</t>
  </si>
  <si>
    <t>Mercancías adquiridas para su comercialización.</t>
  </si>
  <si>
    <t>Productos minerales no metálicos.</t>
  </si>
  <si>
    <t>Cemento y productos de concreto.</t>
  </si>
  <si>
    <t>Cal, yeso y productos de yeso.</t>
  </si>
  <si>
    <t>Madera y productos de madera.</t>
  </si>
  <si>
    <t>Material eléctrico y electrónico.</t>
  </si>
  <si>
    <t>Artículos metálicos para la construcción.</t>
  </si>
  <si>
    <t>Materiales complementarios.</t>
  </si>
  <si>
    <t>Otros materiales y artículos de construcción y reparación.</t>
  </si>
  <si>
    <t>Fibras sintéticas, hules, plásticos y derivados.</t>
  </si>
  <si>
    <t>Fugas reparadas.</t>
  </si>
  <si>
    <t>Fugas reportadas.</t>
  </si>
  <si>
    <t>Combustibles, lubricantes y aditivos.</t>
  </si>
  <si>
    <t>Vestuarios y uniformes.</t>
  </si>
  <si>
    <t>Prendas de seguridad y protección personal.</t>
  </si>
  <si>
    <t>Artículos deportivos.</t>
  </si>
  <si>
    <t>***</t>
  </si>
  <si>
    <t>Refacciones y accesorios menores de mobiliario y equipo de administración, educacional y recreativo.</t>
  </si>
  <si>
    <t>Herramientas menores.</t>
  </si>
  <si>
    <t>Prdouctos textiles.</t>
  </si>
  <si>
    <t>Refacciones y accesorios menores de equipo de cómputo y tecnologías de la información.</t>
  </si>
  <si>
    <t>Refacciones y accesorios menores de equipo de transporte.</t>
  </si>
  <si>
    <t>Refacciones y accesorios menores de maquinaria y otros equipos.</t>
  </si>
  <si>
    <t>Agua.</t>
  </si>
  <si>
    <t>Telefonía tradicional.</t>
  </si>
  <si>
    <t>Telefonía celular.</t>
  </si>
  <si>
    <t>Servicios de acceso de Internet, redes y procesamiento de información.</t>
  </si>
  <si>
    <t>Servicios postales y telegráficos.</t>
  </si>
  <si>
    <t>Arrendamiento de mobiliario y equipo de administración, educacional y recreativo.</t>
  </si>
  <si>
    <t>Arrendamiento de equipo de transporte.</t>
  </si>
  <si>
    <t>Otros arrendamientos.</t>
  </si>
  <si>
    <t>Servicios de apoyo administrativo, traducción, fotocopiado e impresión.</t>
  </si>
  <si>
    <t>Servicios profesionales, científicos y técnicos integrales.</t>
  </si>
  <si>
    <t>Seguro de bienes patrimoniales.</t>
  </si>
  <si>
    <t>Almacenaje, envase y embalaje.</t>
  </si>
  <si>
    <t>Conservación y mantenimiento menor de inmuebles.</t>
  </si>
  <si>
    <t>Instalación, reparación y mantenimiento de mobiliario y equipo de administración, educacional y recreativo.</t>
  </si>
  <si>
    <t>Reparación y mantenimiento de equipo de transporte.</t>
  </si>
  <si>
    <t>Servicios de limpieza y manejo de desechos.</t>
  </si>
  <si>
    <t>Pasajes terrestres.</t>
  </si>
  <si>
    <t>Viáticos en el país.</t>
  </si>
  <si>
    <t>Sentencias y resoluciones por autoridad competente.</t>
  </si>
  <si>
    <t>Penas, multas, accesorios y actualizaciones.</t>
  </si>
  <si>
    <t>Impuesto sobre nóminas y otros que se deriven de una relación laboral.</t>
  </si>
  <si>
    <t>Muebles de oficina y estantería.</t>
  </si>
  <si>
    <t>Equipo de cómputo y de tecnologías de la información.</t>
  </si>
  <si>
    <t>Instrumental médico y de laboratorio.</t>
  </si>
  <si>
    <t>Herramientas y máquinas-herramienta.</t>
  </si>
  <si>
    <t>Otros equipos de transporte.</t>
  </si>
  <si>
    <t>Maquinaria y equipo de construcción.</t>
  </si>
  <si>
    <t>Otros equipos.</t>
  </si>
  <si>
    <t>Volumen de agua tratada.</t>
  </si>
  <si>
    <t>Volumen de agua potable producido.</t>
  </si>
  <si>
    <t>Metros cúbicos</t>
  </si>
  <si>
    <t>Pesos</t>
  </si>
  <si>
    <t>Materiales, útiles y equipos menores de oficina.</t>
  </si>
  <si>
    <t>Productos químicos básicos.</t>
  </si>
  <si>
    <t>Materiales, accesorios y suministros médicos.</t>
  </si>
  <si>
    <t>Vestuario y uniformes.</t>
  </si>
  <si>
    <t>Productos textiles.</t>
  </si>
  <si>
    <t>Instalación, reparación y mantenimiento de maquinaria, otros equipos y herramienta.</t>
  </si>
  <si>
    <t>Impuestos y derechos.</t>
  </si>
  <si>
    <t>Otros servicios generales.</t>
  </si>
  <si>
    <t>Cámaras fotográficas y de video.</t>
  </si>
  <si>
    <t>Convenios de descentralización.</t>
  </si>
  <si>
    <t>Monto programado</t>
  </si>
  <si>
    <t>Reportes de Operación y Mantenimiento.</t>
  </si>
  <si>
    <t>Peso</t>
  </si>
  <si>
    <t>Servicio</t>
  </si>
  <si>
    <t>Lote</t>
  </si>
  <si>
    <t>Tonelada</t>
  </si>
  <si>
    <t>Kilos</t>
  </si>
  <si>
    <t>KWh</t>
  </si>
  <si>
    <t>Unidades</t>
  </si>
  <si>
    <t>Concesiones</t>
  </si>
  <si>
    <t>Equipo</t>
  </si>
  <si>
    <t>Proyecto</t>
  </si>
  <si>
    <t>ACTIVIDADES PRESUPUESTARIAS</t>
  </si>
  <si>
    <t>ACCIONES EJECUTADAS  MÁS REPRESENTATIVAS EN EL TRIMESTRE I</t>
  </si>
  <si>
    <t>No.</t>
  </si>
  <si>
    <t>Descripción de las activdades</t>
  </si>
  <si>
    <t>¿Qué se espera?</t>
  </si>
  <si>
    <t>ACCIONES EJECUTADAS  MÁS REPRESENTATIVAS EN EL TRIMESTRE II</t>
  </si>
  <si>
    <t>ACCIONES EJECUTADAS  MÁS REPRESENTATIVAS EN EL TRIMESTRE III</t>
  </si>
  <si>
    <t>ACCIONES EJECUTADAS  MÁS REPRESENTATIVAS EN EL TRIMESTRE IV</t>
  </si>
  <si>
    <t>Rehabilitaciones de drenaje.</t>
  </si>
  <si>
    <t xml:space="preserve">• Rehabilitación de drenaje en la Avenida Morales Saucito, entre calles Sirio y Estrella en la Colonia Rural Atlas, donde se beneficiarán 150 vecinos de la zona.
• Reposición de 200 m de drenaje en el Barrio de Santiago, en la Prolongación Mariano Hidalgo, dónde se beneficiarán 400 vecinos d la zona.
• Rehabilitación de drenaje en Sierra Leona, se sustituyen 35 m de tubería entre Cordillera de Los Alpes y Monte Kilimanjaro.
• Rehabilitación de drenaje sobre calle Anáhuac, entre García Diego y Nicolás Zapata.
• Se rehabilitan 60 metros de drenaje en Justo Corro, Colonia Independencia entre la calle simón Bolívar y 12 de octubre, para beneficio de más de 150 vecinos.
• Se lleva a cabo la rehabilitación sanitaria en Cordillera de los Alpes. Se repondrán 60 m de tubería, entre las calles Villa de la Paz y Villa de Guadalupe, está rehabilitación beneficiará a 200 vecinos de la zona.
• Personal de INTERAPAS continúa con el cambio de tubería sanitaria en la Calle Lerdo de Tejada en el Centro Histórico entre Avenida Universidad y Abasolo, se sustituirán 100 metros de tubería. Las cuadrillas retiran el adoquín, preservando este bien cultural para volverlo a instalar al terminar los trabajos.
• Rehabilitación de drenaje sanitario, se coloca 53 m de tubería en la calle Navarra entre calle Castilla y Tercera Oriente de la Colonia Gálvez.
• INTERAPAS lleva a cabo la rehabilitación de drenaje, haciendo una reposición de 106 m de tubería en la Prolongación La Fragua y Grito de Dolores en la calle Lago de Onega en la Colonia Santa Fe, esta acción beneficiará a más de 200 vecinos de la zona.
• Rehabilitación de 52 m de drenaje en la calle Macedonio Castro entre Emiliano Carranza y Ramón López Velarde del Municipio de Soledad de Graciano Sánchez.
• Rehabilitación de 42 de tubería de drenaje en el Andador Biznaga de la Unidad Ponciano Arriaga del Municipio de Soledad de Graciano Sánchez.
• INTERAPAS sustituye 18 metros de tubería para drenaje entre Albazul y 13 de septiembre en el Boulevard Valle de los Fantasmas en la Colonia Soledad de Graciano Sánchez. Esta acción beneficiará a 100 vecinos de la zona.
• Rehabilitación de línea de drenaje en la Colonia Constituyentes en el Circuito Mariano Medina, donde se sustituirán 60 metros de tubería dañada y el beneficio será para 110 vecinos de la Colonia.
• Se rehabilita la tubería de la red de drenaje en la Avenida Venustiano Carranza entre las calles Vista Hermosa y Fray Diego de la Magdalena.
• Rehabilitación de drenaje en Precursores de la Revolución, donde se reponen 39 m de tubería entre Trojes del Valle y Trojes del Sur.
• Rehabilitación de alcantarillado Sanitario en la calle Plan de Ayala entre Trojes del Valle y Trojes del Sur.
• Rehabilitación de alcantarillado sanitario en la calle Vista Hermosa, entre Julios Betancourt y Avenida Salvador Nava.
• Rehabilitación de alcantarillado sanitario en calle Mariano Azuela entre Lázaro Cárdenas y Víctor Cerveza Pacheco.
</t>
  </si>
  <si>
    <t xml:space="preserve">• Rehabilitación de alcantarillado sanitario en la calle Lázaro Cárdenas entre Mariano Azuela y Artículo 123.
• Rehabilitación de alcantarillado sanitario en la calle Navarra entre castilla y Tercera Oriente.
• Rehabilitación de alcantarillado sanitario en la Avenida Venustiano Carranza entre Humboldt y Librado Rivera.
• Se rehabilita el drenaje sanitario en la calle Lago Onega entre la prolongación la Fragua y Grito d Dolores.
• Se hace la rehabilitación del drenaje sanitario en la calle Magnolia entre No me Olvides y Capuchina. Esta acción beneficiará a 200 personas de la zona.
• Rehabilitación de drenaje sanitario en la calle de Anáhuac, entre García Diego y Av. Nicolás Zapata.
• Se lleva a cabo la rehabilitación de drenaje sanitario en la calle Trojes del Valle entre Plan de Ayala y Trojes de la Rivera.
• Reparación de drenaje colapsado, en la lateral de la carretera 57 y eje 122.
• Rehabilitación del alcantarillado sanitario en Sierra Leona, entre Cordillera de los Alpes y Monte Kilimanjaro, con 150 vecinos beneficiados.
• Se lleva a cabo la rehabilitación del drenaje en el Barrio de San Sebastián.  Mejorando la red sanitaria en la calle Arteaga, beneficiando a cerca de 200 vecinos.
• Se lleva a cabo la rehabilitación de alcantarillado sanitario en Trojes del Valle (entre Plan de Ayala y Trojes de la Rivera) beneficiando a 200 personas.
• Se lleca a cabo la rehabilitación de drenaje en Plan de Ayala (entre Trojes del Valle y Trojes del Sur) con la cual se benefician a 150 personas.
• INTERAPAS inicia la renovación del colector sanitario de 30 años de antigüedad en Soledad de Graciano Sánchez. La sustitución de un tramo de 24 metros lineales sobre la calle Lázaro Cárdenas, en la colonia Rivas Guillén, es necesaria debido a que el colector cumplió su vida útil. Para realizar estos trabajos, habrá un cierre total entre las calles Mariano Azuela y Artículo 123.
• INTERAPAS concluyó cinco rehabilitaciones de drenaje en la zona metropolitana beneficiando a más de 800 vecinos. Se realizaron trabajos en calles: Lago Onega, Col. Santa Fe, Mariano Hidalgo, Barrio de Santiago, Cordillera Los Alpes, Villas del Pedregal y Macedonio Castro y Andador Biznaga, en Soledad. Estas obras mejoran la infraestructura sanitaria de la zona.
• Rehabilitación de alcantarillado sanitario en Camino a San Juanico. Se llevó a cabo la rehabilitación del alcantarillado sanitario, entre Periférico y Montellano, beneficiando a 300 personas.
• Se continúa con a rehabilitación del drenaje en el Barrio de San Sebastián, ahora con la reposición de 78 metros de tubería en la calle Arteaga, lo que beneficiará a cerca de 200 vecinos.
• Se inicia con la rehabilitación de alcantarillado sanitario en la calle Gral. I Martínez entre Leona Vicario y Carmen Serdán, con esta rehabilitación se beneficiarán 150 personas.
• Rehabilitación de alcantarillado sanitario en La Place entre fondo de calle y Av. Curi.
• Rehabilitación de alcantarillado sanitario entre Rosalío Bustamante y Librado Rivera, esta rehabilitación beneficiará a 300 personas.
• Rehabilitación de alcantarillado sanitario en la calle Luis Magallanes, entre León Flores y Trabajadores el Servicio del Estado. Rehabilitación que beneficiará a 150 personas.
• Rehabilitación de alcantarillado sanitario en la calle Leona Vicario, entre García Diego y Gral. Ignacio Martínez, esta rehabilitación beneficiará a 150 personas.
• Rehabilitación de alcantarillado sanitario en Magnolia entre Violeta y Dalias.
</t>
  </si>
  <si>
    <t xml:space="preserve">• Se lleva a cabo la rehabilitación de drenaje sanitario en República de Uruguay entre Av. Libertad y República de Paraguay.
• Se lleva a cabo la colocación de drenaje en Anastasio Parrodi y Universidad, donde se había detectado un socavón que fue atendido rápidamente por el Ayuntamiento de San Luis Potosí, con apoyo de INTERAPAS.
• Se lleva a cabo la rehabilitación de drenaje sanitario en Acanto entre Campánula y Laurel.
• Se lleva a cabo la rehabilitación de drenaje en la calle Adolfo López Mateos, entre Josefa Ortiz de Domínguez y Camino a San Juanico, esta rehabilitación beneficiara a 150 personas.
• Se lleva a cabo la rehabilitación de drenaje en Circuito Colorines, entre Colibrí y Cóndor de la Colonia Colorines. Esta rehabilitación beneficiará a 150 personas.
• Se lleva a cabo la rehabilitación del alcantarillado en Calle 71, Prados 1ra Sección.
• Se lleva a cabo la rehabilitación de drenaje en la calle Joaquín Riva Palacio en la colonia Santuario. Se repusieron 50 metros de tubería sanitaria entre Jesús García y Rafael Nieto.
• Se lleva a cabo la rehabilitación de drenaje sanitario en Vasco Núñez de Balboa entre Hernán Cortes y Pedro Moreno.
• Se lleva a cabo la rehabilitación del alcantarillado sanitario en Av. Venustiano Carranza, la tubería y nos encontramos rellenando en el tramo entre Humboldt y Librado Rivera, en la colonia Del Valle.
• Se lleva a cabo la rehabilitación del alcantarillado sanitario en la calle República de Uruguay entre la Avenida Libertad y la República de Paraguay, en el Municipio de Soledad de Graciano Sánchez.
• Se han rehabilitado más de 300 metros de red sanitaria en el municipio de Soledad de Graciano Sánchez, beneficiando a cientos de familias.
• Se lleva a cabo la rehabilitación de drenaje sanitario en Álvaro Obregón entre Av. Carranza y Francisco González Bocanegra.
• Se lleva a cabo la reparación de colapso sanitario en una línea de drenaje en la calle Acanto en la colonia Dalias.
• Rehabilitación de alcantarillado sanitario entre fondo de calle y Avenida Curie. Esta rehabilitación beneficiará a 100 personas.
• Se lleva a cabo la rehabilitación de drenaje sanitario en Mariano Hidalgo entre Privada Centenario y Juan del Jarro incluidas sus privadas.
• Se lleva a cabo la rehabilitación de la calle Newton, en la colonia Progreso, donde se llevó a cabo la reparación de la red de drenaje sanitario. Con esta acción, 150 beneficiarios directos mejoraron su calidad de vida y se fortaleció la infraestructura de su comunidad.
</t>
  </si>
  <si>
    <t xml:space="preserve">• Se repara brocal y se repuso tapa de visita, en la calle 5 de mayo y Avenida Universidad del Centro Histórico del Municipio de San Luis Potosí.
• El equipo de INTERAPAS atendió la reposición de un pozo con brocal en la intersección de Lerdo de Tejada y Zaragoza, en el municipio de Soledad de Graciano Sánchez.
• El equipo de INTERAPAS llevó a cabo la reposición de la tapa de una alcantarilla en la intersección de Lerdo de Tejada y Zaragoza, en Soledad de Graciano Sánchez.
</t>
  </si>
  <si>
    <t>Brocales y pozos de visita.</t>
  </si>
  <si>
    <t xml:space="preserve">• Para mejorar la distribución de agua en la zona, se avanza con la instalación de tubería para la red de agua potable en calle Simón Díaz, colonia San Leonel.
• El INTERAPAS trabaja para mejorar las redes de suministro en agua en la zona metropolitana, por lo que se sigue en el mantenimiento y catastro de válvulas. Caja de válvulas del pozo Avenida Salk.
• Se llevan a cabo trabajos de mantenimiento en la calle Francisco I Madero colonia Emiliano Zapata en la Delegación de la Pila. Donde se sustituyen válvulas compuerta de 3” y 4”, para mejorar el suministro de agua en la zona.
• Colocación de válvulas en Gaceta de Guadalajara esq. con Fidel Briano, Col. Pirules, en la zona Norte de la ciudad.
• Mantenimiento de caja de válvulas entre Salvador Nava y Manuel Nava. Se trabaja continuamente para mejorar el suministro en la Zona Metropolitana de San Luis Potosí.
• Se inicia la rehabilitación de alcantarillado sanitario en Ópalo entre Amatista y Alejandrina, eta rehabilitación beneficiará a 160 personas.
• Se lleva a cabo la rehabilitación de alcantarillado sanitario en Vista Hermosa entre Julio Betancourt y Dr. Salvador Nava Martínez.
• Se lleva a cabo la rehabilitación de drenaje sanitario en Calle 71 entre Calle 58 y Calle 56-B.
• Cambio de válvula compuerta de 10”, en el Barrio de Tequisquiapan. Se realiza sustitución de válvula por deterioro y daño de la existente. Después de un monitoreo de la zona y detección del daño en dicha compuerta; posteriormente se continúan los monitoreos en el sector para verificar caudales. Estos trabajos son con la finalidad de garantizar un mejor servicio en el suministro de agua potable.
• Se llevan cabo las maniobras para hacer el cambio de válvula en García Diego y Anáhuac. El suministro de agua comenzará a regularizarse gradualmente.
• Se lleva a cabo la reparación de la línea de conducción en Camino a la Presa. Debido a la complejidad del terreno, los trabajos tomaron varios días. El suministro de agua en Lomas Tercera y Cuarta Sección se restablecerá gradualmente.
• Se está trabajando en las colonias Saucito y División del Norte realizando el catastro de redes y dando mantenimiento a cajas de válvulas para optimizar la distribución del agua para los vecinos de la zona.
</t>
  </si>
  <si>
    <t>Red de agua potable.</t>
  </si>
  <si>
    <t xml:space="preserve">• INTERAPAS, refuerza la limpieza de redes sanitarias en la zona metropolitana y se retiran 2 toneladas de desechos, en 13 kilómetros de tuberías.
• Se retiran 280 kg de basura del drenaje en el eje 122 y calle Centenario. Un enrome tapón de deshechos causó una fuga de aguas residuales en el Municipio de Villa de Pozos, se hizo un desazolve en 350m de la red sanitaria.
• Se realizan labores de desazolves en el drenaje principal del jardín de niños Sofía Saldaña Nieto en la comunidad de Escalerillas.
• Se atiende taponamiento en el drenaje sobre la lateral de Carretera 57 y Eje 122, causado por una gran raíz de árbol que perforó el ducto en busca de humedad.
• Se de apoyo al Municipio de San Luis Potosí para realizar un desazolve clave que mejora el servicio y la infraestructura del Mercado Camilo Arriaga.
• Se lleva a cabo desazolve en la calle Golfo de México en la Colonia Unidad Ponciano Arriaga en el municipio de Soledad de Graciano Sánchez. Se realizó sondeo en la red de drenaje; se detectó taponamiento por trapos y basura y se efectuó un desazolve y el sistema quedó funcionando sin problemas.
• Un tapón de toallas húmedas, toallas femeninas y hasta balones, obstruían el correcto flujo de aguas residuales hacia la planta tratadora del Parque Tangamanga 1. El equipo de INTERAPAS realiza desazolve, restableciendo el flujo normal.
• Se lleva a cabo de manera inmediata trabajos de desazolve en diversas alcantarillas de la calle Moctezuma. Durante la intervención, se detectó la acumulación de bolsas de plástico, aceites y desperdicios de comida, obstruyendo el drenaje.
• Se lleva a cabo labores de verificación y monitoreo en la red de drenaje de la calle Carranza, con el objetivo de garantizar su correcto funcionamiento y reducir los niveles de agua en las líneas saturadas. Durante el desazolve, encontramos residuos domésticos, recordemos la importancia de no arrojar basura al drenaje para evitar obstrucciones y afectaciones al sistema.
• Se lleva a cabo trabajos de desazolve en el drenaje sanitario de la calle La Place, en la colonia Progreso.
</t>
  </si>
  <si>
    <t xml:space="preserve">• Reparación de fuga de agua potable en la Calle Rayón, Centro Histórico.
• Reparación de fuga de agua potable
• Reparación de fugas de agua en: Zenón Fernández Colonia Jardines del estadio, Jasso Reyes Colonia Tepeyac y Colonia Lomas Bella Vista.
• Reparación de fuga de agua potable entre la calle Centenario y José María Morelos y Pavón, del Municipio de Villa de Pozos.
• Reparación de fugas de agua en Republica de Colombia y Circuito Españita de la Colonia Simón Díaz. 
• Reparación de fugas de agua al Sur de la Ciudad, en Lago Trasimento, Colonia Sante Fe y La Fortuna, Barrio de San Sebastián.
• Se repara una fuga de agua en la calle Cruz Colorada, en la Colonia Tercera Chica.
• Reparación de fuga de agua de 12” en el eje 104, de la Colonia Industrial del Municipio de San Luis Potosí.
• Se repara fuga de agua en la calle Manuel José Othón esquina con calle Cáncer del Fraccionamiento Librado Rivera.
• Reparación de fua de agua en la calle Artículo 123 de la Colonia Juan Sarabia.
• Se repara fuga de agua en la caja de válvulas en Nereo Rodríguez Barragán esquina con Nicolás Zapata, Colonia del Valle.
• Fuga reparada en el camino a la presa, Zona de Himalaya.
• Fuga de agua reparada en la calle Artículo 123, esquina con Ricardo Flores Magón, de la colonia Ricardo Flores Magón.
• El equipo de INTERAPAS repara una fuga de agua reportada en calle Caldera frente a la entrada principal de la colonia San Leonel.
• Fuga de agua reparada en la Avenida Francisco Martínez de la Vega esquina con Avenida Antillas colonia Lomas de Satélite.
• Fuga de agua reparada en el eje 122 esquina con calle Centenario, Municipio de Villa de Pozos en la Zona Industrial.
• Personal del INTERAPAS identificó y reparó una fuga de agua no vivible en el pasaje Zaragoza. ¡Se continua al cuidado y preservación del Centro histórico!
• Se hace la rehabilitación de drenaje en la calle Anáhuac entre Simón Bolívar y 12 de octubre.
</t>
  </si>
  <si>
    <t>Fugas de agua reparadas (por mencionar las más significativas).</t>
  </si>
  <si>
    <t xml:space="preserve">• Reparación de fuga de agua en calle Garantías Individuales y Artículo 123, Colonia Juan Sarabia. ¡Interapas trabaja para ti! Si detectas una fuga, no dudes en reportarla a nuestra línea de Fuga Cero 444 301 8874.
• Fuga de agua reparada en Av. Antillas cruce con Francisco Martínez de la Vega.
• Detección de fuga en calle 5 y calle 14, col. Industrial Aviación.
• Reparación de importante fuga en Hacienda Los Morales. Personal de INTERAPAS en Soledad de Graciano Sánchez atendió una fuga en las calles Del Sol y Segunda de Magnolias, en el fraccionamiento Hacienda Los Morales. Las cuadrillas especializadas actuaron de inmediato, deteniendo el desperdicio de agua y sustituyendo el tramo de tubería dañado para restablecer el servicio.
• El suministro de agua se restablecerá gradualmente, ya que gracias a la acción de INTERAPAS, la fuga en una institución de educación superior ha sido contenida. El servicio se reestablecerá gradualmente para las familias de Lomas Tercera y Cuarta Sección.
• Se ha logrado controlar una fuga en la calle de Mariano Jiménez, Si detectas una fuga, no dudes en denunciarla al 444 301 8874.
• ¡Fuga reparada en abastos! El equipo de INTERAPAS reparó fuga ubicada en la calle Manuel Díaz en Abastos.
• Fuga de agua reparada en el Barrio de TEQUISQUIAPAM, en la intersección de Anáhuac e Ignacio Altamirano.
• Fuga de agua potable reparada en Privada Españita, colonia Simón Díaz.
• El equipo de INTERAPAS repara fuga en la Calzada de Guadalupe casi esquina con Carlos Diez Gutiérrez.
• INTERAPAS repara fuga en Eje 118 en la colonia Industrial San Luis y otras dos más en la zona de la Calzada de Guadalupe.
• Se repara fuga en Camino a Simón Díaz, colonia Guadalupe.
• Se repara fuga de agua en el andador 22 de la Colonia FOVISSSTE.
• Fuga de agua reparada en camino viejo a Guanajuato casi esquina con la Avenida Simón Díaz.
• Fuga de agua reparada entre Ágata y Cuarzo, en la Colonia Jardines del Sur.
• Fuga reparada en Pasaje Alhóndiga esquina con calle San Luis, Zona Centro.
• Cuadrillas de INTERAPAS, reparan una fuga de agua potable entre las calles Ágata y Cuarzo, colonia Jardines del Sur.
</t>
  </si>
  <si>
    <t xml:space="preserve">• Personal de INTERAPAS realiza levantamiento de datos y revisión para iniciar con la rehabilitación de drenaje en calle Arteaga, Barrio de San Sebastián.
• Personal de INTERAPAS, hace la revisión de las redes de drenaje y agua potable en el Plan Ponciano Arriaga. Se evalúa la infraestructura para atender necesidades y mejorar el servicio para los vecinos.
• Simulador de toma en Radio esq. Camino al Desierto, Col. Pirules, Zona Norte de la Ciudad.
• Personal de Operación y Mantenimiento de la Subdirección de Drenajes y la Dirección de Construcción se reunió con vecinos de Prados Glorieta para informarles sobre el plan de acción destinado a resolver la problemática en las líneas de drenaje en la zona. Nos mantenemos atentos a las necesidades de la población y trabajando para mejorar la infraestructura en la Zona Metropolitana.
• INTERAPAS ha iniciado trabajos para revisar las condiciones de un hundimiento en el adoquín de la calle Negrete y Vázquez, en el histórico Barrio de San Sebastián.
</t>
  </si>
  <si>
    <t>Proyectos.</t>
  </si>
  <si>
    <t>Reparación de equipos de pozos y rebombeos.</t>
  </si>
  <si>
    <t>• Mantenemos vigilancia constante en nuestros pozos para prevenir y corregir posibles fallas. Como en el Pozo Jacarandas, que actuamos a tiempo para evitar sobrecalentamiento y garantizar su operación.
• Se reestablece el suministro de agua para colonias del municipio que se vieron afectadas por el robo de cable en el pozo Almerías en el Municipio de Villa de Pozos.
• Entra en funcionamiento el pozo Perinorte III, el suministro de agua se reestablecerá gradualmente.
• Se llevan a cabo maniobras de mantenimiento en el pozo Los Salazares II.
• Pozo San Antonio INFONAVIT III del Municipio de Soledad de Graciano Sánchez queda en operación, después de los trabajos de reparación, área de influencia: Rivas Guillén, Las Rosas, San Antonio INFONAVIT, parte de San Antonio y Privadas de la Roja.</t>
  </si>
  <si>
    <t xml:space="preserve">• Por trabajos de reparación al equipo de rebombeo Pozo Hogares Populares de Pavón, queda fuera de operación, área de influencia: Hogares Populares Pavón, Conjunto las Aves y Pavón I, II, III y IV.
• Se llevan a cabo trabajos de rebombeo Huerta del Ángel, el área de influencia es: El Terremoto, Vilakano, Los Cielos, Torres de San Francisco, El Milagro, Villa Esperanza y Real de Peñasco.
• Entra en operación el pozo Los Salazares, área de influencia Colonia Wenceslao.
• Se rehabilita el pozo Valle Campestre y se inyecta el agua a la red.
• Se rehabilita el pozo Los Salazares II.
• Entre en operación el Pozo Perinorte III y el área de influencia es: Villa María, Los Vergeles, Los Magueyes, Los Puertos, Compostela, Molinos del Rey, LA CMAP, Las Flores, Don Antonio, Don Roberto, Los Pinos, EL Arenal, Punta del Valle y Los Granero.
• Se reactiva el pozo El Saucito, lo que permitirá la normalización del servicio.
• Se concluyen maniobras de extracción de bomba sumergible en el pozo Saucito, para iniciar trabajo en el proceso de rehabilitación.
• Interapas mantiene el suministro constante en la Col. Himno Nacional 2a sección, gracias a la habilitación del pozo en Urbano Villalón.
• Se concluye el aforo del pozo “Abastos I”, un paso clave para su equipamiento y conexión a la red. Esta fuente de abastecimiento ayudará a reducir el impacto de las fallas de El Realito en su zona de influencia. Permitirá extraer agua de manera eficiente. Beneficiará a colonias como Abastos, Prados 1ra. Sección, Gálvez y Ricardo B. Anaya 2da. Sección.
• ¡Pozo “Hogares Populares Pavón” en operación! INTERAPAS concluyó la sustitución del equipo de bombeo, por lo que el suministro se restablecerá gradualmente en: Hogares Populares, Conjunto Las Aves, Valle del Rocío y Fraccionamiento Kiwi.
• Se lleva a cabo la reposición del equipo de bombeo, el pozo “Real del Potosí” y vuelve a estar en operación. el suministro de agua se restablecerá gradualmente en los fraccionamientos Real del Potosí y Planta del Carmen.
• Debido a la pronta intervención del equipo de INTERAPAS, el sistema de rebombeo en San Felipe ha sido restablecido, asegurando nuevamente el suministro de agua para los habitantes de la zona de influencia: San Felipe, La Raza, Lomas de San Felipe y Privada de las Américas.
• Entra en operación el pozo Huerta del Ángel. El suministro de agua se regularizará gradualmente en la zona de influencia: El Zapote, Bosque Real, Bosques de Viena, La Constancia Soledad, Continental, Cofradía, La  Misión, San Roberto, Los Cielos, La Esperanza, Terremoto, Morelos 2 y Santa Lucía.
• Debido a trabajos de rehabilitación en el Pozo Filtros, habrá presencia de agua en la zona del Parque de Morales y Av. Los Pintores. Esto no representa una fuga y no es apta para consumo por lo que se redirige al drenaje para su tratamiento.
• INTERAPAS realizó trabajos de mantenimiento en el rebombeo del Pozo Saucito, el cual ya se encuentra operando normalmente.
• El pozo Aguaje 1 entra en operación tras reparación del equipo de bombeo, el suministro de agua se restablecerá gradualmente en el área de influencia: Puerta de piedra, Residencial del Bosque, Simón Díaz, Aguazal y Satélite.
</t>
  </si>
  <si>
    <t xml:space="preserve">• INTETRAPAS realiza recorridos para llevar a cabo el suministro de agua por medio de pipas, en las calles José Isabel Torres, Francisco Villa, Rosalío Hernández, Maclovio Rivera y Francisco Carrera Torres, entre otros.
• Interapas realiza diariamente operativos de distribución de agua en toda la zona metropolitana. Se atiende Buganvilias, Las Norias, Hermenegildo J. Aldana, Carmelitas, Las Huertas, Cd. 2000, Hogares Populares.
• Seguimos con los operativos de abastecimiento de agua mediante pipas para las colonias afectadas por El Realito. ¡Mantenemos la entrega día y noche para garantizar el acceso al agua a la población!
• ¡Atención! Las pipas de INTERAPAS no piden dinero, INE ni afiliación a ningún partido. Si detectas alguna anomalía, repórtala a nuestra línea de ACUATEL.
• El INTERAPAS sigue realizando operativos de distribución de agua mediante pipa. Se atiene las colonias Las Julias, Los Reyitos, Jardines de Oriente, La Joya entre otras.
• Se distribuye agua a través de pipas en los condominios Simón Díaz, como parte del protocolo de atención en el área de influencia del pozo Aguaje I.
• De octubre a febrero, hemos distribuido más de 33 millones de litros de agua potable a través de pipas en el municipio de Villa de Pozos, garantizando el suministro a sus habitantes. ¡Seguiremos trabajando en coordinación con el municipio para fortalecer y asegurar el servicio!
• Se lleva a cabo la distribución de agua por medio de pipas en el área de influencia del Pozo Perinorte III, mientras continuamos con las maniobras de reparación del pozo.
</t>
  </si>
  <si>
    <t>Operativo de distribución de agua</t>
  </si>
  <si>
    <t xml:space="preserve">• Durante el jueves 27 de febrero, comienza a llegar agua procedente de El Realito a los tanques de almacenamiento del INTERAPAS, para comenzar con el suministro por medio de la red municipal.
• El 23 de febrero, deja de llegar agua procedente de El Realito, a los tanques de abastecimiento del INTERAPAS, por lo que se activan los pozos de reserva conforme al protocolo de atención.
• La madrugada del sábado 01 de febrero dejó de llegar agua de El Realito a la ciudad capital. INTERAPAS activa protocolo de atención y procedió a realizar maniobras para elevar el volumen de agua en la planta Los Filtros, y encender los pozos de reserva.
• El 31 de marzo comienza a llegar agua del El Realito a los tanques de abastecimiento. El suministro a través de este sistema se reanudará gradualmente.
• El 25 de marzo se ha registrado falla en El Realito, por lo cual se ha activado el protocolo de atención para reducir el impacto en las zonas afectadas.
• El 13 de marzo comienza a llegar agua del El Realito a los tanques de abastecimiento. El suministro a través de este sistema se reanudará gradualmente.
• El día 09 de marzo, se detectó una falla en la línea de abastecimiento de “El Realito”, afectando a los habitantes que dependen de este sistema. INTERAPAS ha activado el protocolo de atención para minimizar el impacto y garantizar el servicio a los usuarios.
</t>
  </si>
  <si>
    <t>Suministro de agua en blocke, del acueducto El Realito.</t>
  </si>
  <si>
    <t xml:space="preserve">• A causa de la falla del ducto El Realito se atiende por medio de camiones cisterna la zona de la Republica de Nicaragua y República de Chile de la Colonia Satélite.
• En el quinto día de falla del ducto El Realito, el día 09 de enero INTERAPAS continua con la distribución de agua por pipa, además de la activación de pozos de reserva para atender la contingencia. Se recorre las colonias Del Llano, J. Aldama, San Alberto, entre otras.
• El 24 de febrero se mantiene el protocolo de atención con camiones cisterna en la zona Surponiente, afectada por El Realito. Además de distribuir aguan en pipas, se reactiva los pozos de reserva para garantizar el suministro.
• Las pipas de Interapas llevan agua gratuita a las colonias afectadas por El Realito. ¡Mantenemos la entrega día y noche para para garantizar el acceso al agua a la población!
• Se lleva a cabo operativo nocturno de distribución de agua mediante pipas en la colonia Satélite, ante la falla de el agua de El Realito. ! Seguiremos trabajando para llevar agua a las demás zonas que dependen de este sistema.!
</t>
  </si>
  <si>
    <t>Atención emergente por fallas del ducto El Realito.</t>
  </si>
  <si>
    <t>Programa “Fuga Cero”.</t>
  </si>
  <si>
    <t xml:space="preserve"> Si detectas alguna fuga en la red de agua potable. ¡No dudes en reportarla al 444 301 8874! Tu colaboración es clave para cuidar este recurso tan valioso. ¡Juntos hacemos la diferencia! Fuga Cero.
 Publicidad del programa “Fuga Cero”, para el cuidado del agua, reporta al 444 301 8874, par reparación y reposición de alcantarillado.
 ¡Ayúdanos a cuidar el agua! Si detectas una fuga, no dudes en reportarla. ¡Evitemos perdidas innecesarias! ¡Tu denuncia es importante.
</t>
  </si>
  <si>
    <t>Tonelada / pieza</t>
  </si>
  <si>
    <t>Litros</t>
  </si>
  <si>
    <t>Metros</t>
  </si>
  <si>
    <t>Metros/pieza</t>
  </si>
  <si>
    <t>Metros / pieza</t>
  </si>
  <si>
    <t>Evento</t>
  </si>
  <si>
    <t>Sentencia</t>
  </si>
  <si>
    <t>Penas / multas</t>
  </si>
  <si>
    <t>Impuesto</t>
  </si>
  <si>
    <t>Unidad</t>
  </si>
  <si>
    <t>Proeyecto</t>
  </si>
  <si>
    <t>Consumo</t>
  </si>
  <si>
    <t>Metro cúbico</t>
  </si>
  <si>
    <t>Metro</t>
  </si>
  <si>
    <t>Tonelada / metro</t>
  </si>
  <si>
    <t>Metro / pieza</t>
  </si>
  <si>
    <t>Títulos</t>
  </si>
  <si>
    <t>Sentencias / resoluciones</t>
  </si>
  <si>
    <t>Impuestos</t>
  </si>
  <si>
    <t>Convenio</t>
  </si>
  <si>
    <t>Actividades presupuestarias</t>
  </si>
  <si>
    <t>DEVENGADO TRIMESTRE I</t>
  </si>
  <si>
    <t>DEVENGADO TRIMESTRE II</t>
  </si>
  <si>
    <t>DEVENGADO TRIMESTRE III</t>
  </si>
  <si>
    <t>DEVENGADO TRIMESTRE IV</t>
  </si>
  <si>
    <t>El acceso al saneamiento es un derecho constitucional, que todo ser humano debe de tener acceso, con el objeto de gozar de una salud pública, un desarrollo urbano equitiativo y un acceso a un ambiente libre de contaminates y reisduos que pueden ser nocivos para la salud individual y colectiva. Con esta accion se espera que los habitantes del Municipio de Cerro de San Pedro, San Luis Potosí, Soledad de Graciano Sánchez y Villa de Pozos, tenga una acceso a una mejor calidad de vida y crecimiento y desarrollo urbano que no entorpezca su vida cotidiana y principalmente que no se vea afectada la economía familiar.</t>
  </si>
  <si>
    <t>Evitar conflictos viales y riesgo a la población, que puede detonar en accidente trágico o en un foco de infección para los habitantes de la zona.</t>
  </si>
  <si>
    <t>Mejorar la eficiencia de la red hidráulica, mejorando las líneas de conducción y distribuciñin de agua, con el objeto de erradicar líneas obsoletas, así como los accesorios que intervienen en la distribución de agua.</t>
  </si>
  <si>
    <t>Que los colectores y atarjeasse encuentren libres de taponamientos que puedan obstruir el libre flujo de aguas residuales o que puedan generar despordamientos o colapsos en cualquier momento del año.</t>
  </si>
  <si>
    <t>Atender de manera oportua la mayor cantidad de fugas rpeortadas, con el objeto de evitar el desperdicio de agua y/o daños secundarios en la infraestrutuctura urbana, además de evitar el desperdicio de agua.</t>
  </si>
  <si>
    <t>Limpieza de redes de drenaje.</t>
  </si>
  <si>
    <t>Esuchar las necesidades de las familias del municipio de Cerro de San Pedro, San Luis Potosí, Soledad de Graciano Sánchez y Villa de Pozos, además de brindar una solución rápida al problema.</t>
  </si>
  <si>
    <t>Mantener en óptimas condiciones la infraestructura electromecánica, para su correcto funcionamiento y evitar los paros inprevistos de los pozos y afectar al mínimo al suminsitro de agua a las familias de los municipios involucrados.</t>
  </si>
  <si>
    <t>Garantizar el suminsitro de agua a los habitantes de los municipios involucrados; prinicpalmente aquellos que se encuentran en zonas vulnerables o de fifícil acceso. Asimismo a los grupos vulnerables que padecen escases de agua.</t>
  </si>
  <si>
    <t>Que falle la menor cantidad de veces posibles durante el año, ya que la inestabilidad en el suminsitro de agua en blocke, ocasiona que familias potosinas se queden sin el servicio de agua potable.</t>
  </si>
  <si>
    <t>Garantizar el suministro de agua por medio de camiones cisterna o de pozos alternoa, para que la mayoría de la población cuente con agua en sus viviendas.</t>
  </si>
  <si>
    <t>Erradicar el mayor número de fugas de agua en cualquier punto de la infraestructura hidráulica, con el objeto de evitar desperdicio de agua potable.</t>
  </si>
  <si>
    <t>1. Disponibilidad de agua por persona  (l/h/d).</t>
  </si>
  <si>
    <t>Volumen extraída de pozo durante el ejercicio 2024.</t>
  </si>
  <si>
    <t>Mantener la disponibilidad de agua con la que se cierra el ejercicio 2024, cun un disponible de 212.870l/h/d.</t>
  </si>
  <si>
    <t>Meta del indicador en %</t>
  </si>
  <si>
    <t>Promedio de extracción mensual</t>
  </si>
  <si>
    <t>Meta del Indicador (m3):</t>
  </si>
  <si>
    <t>Promedio de extracción mensual (m3).</t>
  </si>
  <si>
    <t>Total 2024</t>
  </si>
  <si>
    <t>Promedio de producción mensual</t>
  </si>
  <si>
    <t>Meta del indicador</t>
  </si>
  <si>
    <t>Promedio mensual reportado:</t>
  </si>
  <si>
    <t>Promedio de fugas reparadas de manera mensual</t>
  </si>
  <si>
    <t>Promedio mensual reparado:</t>
  </si>
  <si>
    <t>Meta del indicador en %:</t>
  </si>
  <si>
    <t>Meta del indicador:</t>
  </si>
  <si>
    <t>Volumen promedio mensual tratado:</t>
  </si>
  <si>
    <t>Promedio mensual producido:</t>
  </si>
  <si>
    <t>Promedio mensual tratado:</t>
  </si>
  <si>
    <t>Meta del indicador en  %:</t>
  </si>
  <si>
    <t>Dirección de Operacióin y Mantenimiento, Cerro de San Pedro, Soledad de Graciano Sánchez y Villa de Pozos, Dirección de Construcción y Fraccionamientos.</t>
  </si>
  <si>
    <t>• Se inicia la rehabilitación de drenaje sanitario en Santillán entre las calles Lero de Tejada y José María Morelos y Pavón.
• Se inicia la rehabilitación de drenaje sanitario en el tramo que se encuentra entre Mariano Matamoros y Mariano Hidalgo.
• Se llevan a cabo trabajos de reparación de drenaje en la calle Amatista entre la calle Diamante y Esmeralda.
• Se inicia la rehabilitación del alcantarillado sanitario en la calle Helena, Colonia Valle Dorado entre Amatista y Alejandrina.
• Se concluye la rehabilitación de alcantarillado sanitario en la calle Adolfo López Mateos entre Josefa Ortiz de Domínguez y camino a San Juanico.
• Se concluye rehabilitación de alcantarillado sanitario en Paseo de las Palmas, Prados Glorieta, entre Paseo de los Sauces y Paseo de los Ceresos.
• Cuadrillas de INTERAPAS realiza cambio de tubería y mantenimiento en la línea de drenaje en Camino al Aguaje, esquina con Eje 122, en zona industrial.
• Se inicia rehabilitación de drenaje sanitario en la calle Ángel Veral, Colonia Tequisquiapam, entre Jorge Ferrétiz y Teodoro Torres.
• Se concluye rehabilitación de alcantarillado Sanitario en calle Arteaga en el Barrio de San Sebastián, entre Anastasio Parrodi y Avenida Constitución, 156 beneficiarios directos.
• Se concluye rehabilitación de alcantarillado sanitario en la calle Ópalo de la Colonia Valle Dorado.
• Se inicia rehabilitación de alcantarillado sanitario en la calle Manuel González, Colonia Terrazas entre García Diego y Avenida Nicolás Zapata. En esta zona se benefician 240 habitantes.
• Se inicia la rehabilitación de alcantarillado sanitario en la calle Magnolia dela colonia Bugambilias, en el tramo comprendido entre Violeta y Camelia.
• Se concluye rehabilitación de alcantarillado sanitario en Agustín Vera, colonia del Valle entre Rosalio Bustamante y Librado Rivera. En esa zona se benefician a 300 habitantes.
• Se inicia rehabilitación de alcantarillado sanitario en José Santos Chocano, Colonia ISSSTA, entre la calle Mariano Jiménez y Avenida Luis Donaldo Colosio.
• Se concluye la rehabilitación de alcantarillado sanitario en la calle San Luis Magallanes, Colonia Burócrata del Estado. Entre León Flores y trabajadores al Servicio del Estado. 150 beneficiarios directos.
• Se inicia la rehabilitación de alcantarillado sanitario en Prados Glorieta. Acuerdo que se llega en reunión de los vecinos de la zona.
• Concluimos rehabilitación de alcantarillado sanitario en colonia Colorines. Circuito de Los Colorines entre el Colibrí y Cóndor. 150 beneficiarios directos.
• Equipo de INTERAPAS inicia rehabilitación de alcantarillado sanitario en Taboada entre Taninul y Simón Díaz en la colonia San Leonel. ¡Estos trabajos son posibles gracias a tu pago oportuno!
• INTERAPAS inició la sustitución de drenajes en Paseo de las Palmas entre Paseo de los Sauces y Paseo de los Cerezos, tal como se acordó en la reunión con los vecinos de Prados Glorieta.
• Se comienza la rehabilitación del drenaje lateral de la Avenida Salvador Nava M. Los trabajos se llevaran a cabo entre las calles de Xicoténcatl y León García, de la Colonia San Juan de Guadalupe.</t>
  </si>
  <si>
    <t>• Se rehabilita el drenaje de la calle San Sebastián. Los trabajos se realizaron entre Lerdo de Tejada y José María Morelos y Pavón. Se introdujo tubería nueva, beneficiando a más de 120 vecinos de la zona. Se colocaron cuidadosamente los adoquines icónicos de este barrio.
• Se concluye la rehabilitación del alcantarillado sanitario de la calle Antonio Plaza, en el Centro Histórico de la capital potosina. Los trabajos se realizaron en el tramo de Eulalio González y Miguel Domínguez, en beneficio de al menos 70 habitantes de la zona. El punto de reparación se encuentra en proceso de fraguado, debido a la colocación del adoquín original que requiere un tiempo específico para su secado.
• Se inicia con la rehabilitación sanitaria en la calle República de Chile, de la colonia Satélite, donde se van a reparar 70 metros de tubería dañada, en el tramo de Calzada de Guadalupe y América del Norte.
• Se termina la rehabilitación sanitaria en General I. Martínez, en la colonia Los Ángeles. INTERAPAS intervino 32 metros lineales de tubería, con lo que se beneficia a más de 150 habitantes de la zona. Los trabajos se realizaron entre las calles Leona Vicario y Carmen Serdán.
• Se concluye la rehabilitación sanitaria en la calle Coronel Espinosa, del Barrio de Santiago. INTERAPAS sustituyó 50 metros lineales de tubería, beneficiando a más de 180 vecinos de la zona. Los trabajos se realizaron entre las calles de Mariano Matamoros y Mariano Hidalgo.
• Terminamos la rehabilitación sanitaria en Amatista, colonia Valle Dorado.  INTERAPAS sustituyó 60 metros lineales de tubería, lo que beneficia a más de 80 vecinos de la zona. Los trabajos se realizaron entre las calles Diamante y Esmeralda.
• Las cuadrillas de INTERAPA, comienzan con la reposición de la red de drenaje en la calle Antonio Plaza, entre Eulalio González y Miguel Domínguez, en el centro Histórico.
• Te recordamos que continuamos trabajando en la rehabilitación de alcantarillado sanitario en calle Independencia, Centro Histórico. Se mantiene cerrada la circulación en el tramo que va de Pascual M. Hernández a Miguel Barragán, así que toma precauciones y rutas alternas.
• Se concluye la rehabilitación de alcantarillado sanitario en calle Santos Hernández, de la colonia San Juan de Guadalupe. Se sustituyeron 70 metros lineales de tubería, con material resistente al peso y la humedad. La intervención se hizo entre las calles León García y Los Vargas. De manera directa se beneficia a 80 vecinos, así como de manera indirecta a transeúntes y vehículos que a diario transitan por la zona.
• Se concluye la rehabilitación de alcantarillado sanitario en la calle Acatita de Bajan, de la colonia Insurgentes. Se sustituyeron 60 metros lineales de tubería. Los trabajos se realizaron entre la avenida Valentín Amador y Monterrey. Esta obra beneficia de manera directa a 120 vecinos, pero el impacto es mayor debido a las personas que circulan a diario por esta zona.
• Se trabaja en la rehabilitación de drenaje en la calle Independencia, Centro Histórico. El tramo que se interviene es entre Pascual María Hernández y Miguel Barragán, se coloca tubería nueva, con material resistente al peso y a la humedad. Con esta acción se beneficia directamente a 250 vecinos, pero el impacto es mayor por todas las personas que a diario circulan por la zona.
• Avanza la rehabilitación sanitaria en la calle Independencia, Centro Histórico, donde ya se colocó la tubería nueva. El tramo que se interviene es entre Pascual M. Hernández y Miguel Barragán, donde se mantiene cerrada la circulación vehicular.
• Se concluye la rehabilitación del colector sanitario en calle Yucatán esquina con Acapulco, de la colonia Popular. Se renovaron 12 metros lineales de tubería. Con ello se beneficia a 200 habitantes de la zona, pero el impacto es mayor.
• Cuadrilla de INTERAPAS, están terminando de pavimentar la lateral de Salvador Nava, en el tramo de Xicoténcatl y León García, donde previamente realizamos trabajos de rehabilitación sanitaria. Se sustituyeron 100 metros de tubería, para el beneficio de 300 habitantes de la zona, sin embargo el impacto es mucho mayor debido a que diariamente circulan estudiantes, transeúntes, ciclistas y automovilistas en este punto. Se prevé que quede abierta la circulación vehicular en breve.
• Cuadrillas de INTERAPAS siguen trabajando en la calle Independencia, en el Centro Histórico, por lo que se mantiene cerrada la circulación de Pascual M. Hernández a Miguel Barragán. Están rehabilitando el drenaje sanitario, para el beneficio de los vecinos y comerciantes de la zona, así como de personas que a diario transitan por esta calle.
• Avanzan los trabajos de rehabilitación sanitaria en calle Yucatán y Acapulco, de la colonia Popular. Se instaló tubería nueva en el tramo intervenido y se puso la base, para continuar con la colocación del concreto.
• Se concluye la reparación de drenaje en Avenida Cuauhtémoc y Mariano Ávila, Colonia Moderna. Se colocó tubería nueva con material resistente al peso y a la humedad. La reparación se ejecuta en dos días y el drenaje queda funcionando al 100 %.
• Se concluye la rehabilitación sanitaria en la calle Alonso esquina con 20 de Noviembre, Centro Histórico. Se repusieron 24 metros de tubería y se atendió una fuga de agua potable.</t>
  </si>
  <si>
    <t>• Se concluye la reparación de drenaje en la colonia Moderna. Los trabajos se realizaron en la avenida Cuauhtémoc esquina con Mariano Ávila. Se sustituyó la tubería con material resistente al peso y la humedad. La reparación se realizó en 2 días y el drenaje quedó funcionando al 100%. Esta acción beneficia directamente a 100 habitantes de la zona, pero el impacto es mayor por el número de personas que diariamente circulan por este cruce.
• Se concluye la rehabilitación de drenaje que se llevó a cabo en esta vialidad.  Los trabajos se hicieron en la esquina de 20 de noviembre, del Centro Histórico de la capital. Se repusieron 24 metros lineales de tubería. La obra beneficia directamente a más de 250 vecinos, así como a peatones y personas que a diario usan transporte público.
• Se inicia con la rehabilitación de alcantarillado sanitario en calle Bagdad, de la colonia Ricardo B. Anaya 2ª sección. En el tramo donde se trabaja es entre las calles Belén y Fray Francisco de Arévalo Longitud. Se intervendrán 120 metros lineales de tubería, para el beneficio de más de 100 habitantes de la zona.
• Cuadrillas de INTERAPAS sigue con los trabajos de rehabilitación sanitaria en calle Yucatán esquina con Acapulco de la colonia Popular. En el lugar ya se instaló la tubería nueva y se está colocando la base, para posteriormente poner el concreto y dejar lista la vialidad.
• De forma inmediata, concluimos la rehabilitación de alcantarillado sanitario en la Avenida Cuauhtémoc esquina Mariano Ávila, colonia De Tequisquiapan. Se intervinieron 6 metros lineales de tubería, en beneficio de alrededor de 100 habitantes y comerciantes de la zona.
• En INTERAPAS estamos muy comprometidos con los vecinos de La Sierra, del municipio de Soledad de Graciano Sánchez. Se rehabilita la red de drenaje sanitario, atendiendo a una necesidad de salud pública, para el beneficio de los habitantes de la zona. El tramo que se interviene es sobre la calle Sierra Madre Oriental, entre Sierra de La Concepción y Sierra de San Patricio.
• Está por concluir la rehabilitación sanitaria de calle Alonso esquina 20 de noviembre, en el Centro Histórico. Durante la obra, que comenzó el pasado 13 de junio, se sustituyeron 24 metros lineales de tubería y se atendió una fuga de agua potable localizada en la misma intersección. Los trabajos benefician directamente a más de 250 vecinos de la zona, así como a transeúntes y personas que diariamente hacen uso del transporte público en este sector. Actualmente se realizan los acabados finales. En próximos días se abrirá nuevamente la circulación vehicular en la vialidad.
• Se comienza a trabajar en la rehabilitación sanitaria de Avenida Cuauhtémoc esquina con Mariano Ávila, colonia De Tequisquiapan.
• Se comienzan con los trabajos de rehabilitación de alcantarillado sanitario en la calle Sierra Madre Oriental, de la colonia La Sierra, del municipio de Soledad de Graciano Sánchez. Se estará interviniendo el tramo que comprende entre Sierra de La Concepción y Sierra de San Patricio, por lo que, la vialidad permanecerá cerrada parcialmente. Con esta obra se beneficiará a alrededor de 250 habitantes de la zona; además de peatones, ciclistas y automovilistas que circulan por el lugar
• Se continúan avanzando con los trabajos de rehabilitación en la calle Colibrí, de la colonia Colorines. Se renovaron 55 metros lineales de tubería para alcantarillado sanitario y para la red de agua potable. La obra se encuentra en su etapa final. Ya se colocó el relleno y se estima que pueda ser concluida en próximos días, esperando que el clima sea favorable para continuar con los acabados y detalles finales.
• Se continúa trabajando en la rehabilitación sanitaria en la calle Independencia, Centro Histórico. La intervención es en el tramo de Pascual M. Hernández y Miguel Barragán, por lo que se implementan cierres viales y rutas alternas para la circulación.
• Se concluye con la rehabilitación de alcantarillado sanitario en la calle Magnolia, de la colonia Bugambilias. Se intervinieron 42 metros de tubería, en el tramo de las calles Violeta y Camelia. Con ello se beneficia a alrededor de 100 habitantes de la zona.
• Se sigue trabajando con la rehabilitación sanitaria e hidráulica en la calle Colibrí, de la colonia Colorines. El tramo que se interviene es entre las calles Jilguero y Paseo de los Colorines, se colocaron 55 metros de tubería sanitaria y de agua potable, con lo que la obra estaría entrando en su etapa final.
• Se comienza a rehabilitar las redes de drenaje y agua potable en la calle Independencia, en el Centro Histórico de la capital potosina. Se renovarán más de 90 metros de tubería, para el beneficio de los habitantes del emblemático barrio de San Miguelito. Pedimos la comprensión de la ciudadanía mientras se realiza esta obra, ya que permanecerá cerrado el tramo intervenido entre Pascual M. Hernández y Miguel Barragán.
• Se está trabajando en la rehabilitación de las redes de drenaje y de agua potable en la calle de Independencia, del barrio de San Miguelito. Los trabajos se realizan entre Pascual M. Hernández y Miguel Barragán, en el Centro Histórico.
• en la avenida Montes Pirineos, de la colonia Loma Verde, realizando trabajos de desazolve y limpieza en diferentes pozos de visita.
• Se inicia una importante intervención en la calle Independencia, del emblemático barrio de San Miguelito. Los trabajos se realizan entre Pascual M. Hernández y Miguel Barragán, en el Centro Histórico. e renovarán tuberías y conexiones de agua potable, beneficiando a los habitantes de esta zona.
• Se concluye con la rehabilitación de alcantarillado sanitario en la colonia Valle Dorado. Los trabajos se hicieron en calle Helena, en el tramo de Amatista y Alejandrina. Se repararon 60 metros de tubería. Con esta obra se beneficia a 110 personas que habitan en la zona.
• Se concluye la rehabilitación de alcantarillado sanitario en la calle Humboldt, colonia del Valle. El tramo que se intervino fue entre Agustín Vera y Nicolás Zapata. Se repararon 60 metros de tubería. La obra beneficia a alrededor de 200 habitantes de la zona.</t>
  </si>
  <si>
    <t>• Siguen avanzando los trabajos de rehabilitación sanitaria en calle Alonso esquina 20 de noviembre, en el Centro Histórico. Se está construyendo un pozo de visita. Previamente se hicieron desazolves en este punto, para liberar el flujo de agua pluvial; además se atendió una fuga de agua potable.
• Queda concluida la rehabilitación de alcantarillado sanitario en calle Florencia, de la colonia Providencia. Se repararon más de 50 metros de tubería dañada. El tramo intervenido fue entre las calles Bélgica y Viena. Con esta obra se beneficia a alrededor de 110 habitantes de la zona.
• Se comienza con la rehabilitación de alcantarillado sanitario en la calle Adolfo López Mateos, colonia San Francisco, en el municipio de Soledad de Graciano Sánchez. Los trabajos se realizan entre Privada San Pedro y Avenida Valentín Amador. Con esta obra se beneficiará directamente 250 habitantes de este sector.
• Se está por concluir los trabajos de la lateral de avenida Salvador Nava, entre Xicoténcatl y León García, barrio de San Juan de Guadalupe. La obra consiste en la rehabilitación de la red sanitaria, que beneficia directamente a 300 habitantes de la zona, así como a peatones, estudiantes y automovilistas que diariamente circulan por ahí.
• INTERAPAS comenzará con la rehabilitación del drenaje en la calle Alonso esquina con 20 de Noviembre, dando así respuesta a la petición de vecinos de la zona. Previamente, realizamos sondeos y desazolves en este punto para liberar el flujo de agua pluvial. También se atendió una fuga de agua potable en una tubería localizada en la misma intersección. Los trabajos beneficiarán directamente a más de 250 vecinos, así como a transeúntes y personas que diariamente usan el transporte público en este sector del Centro Histórico.
• En calle Colibrí, de la colonia Colorines, estamos rehabilitando el alcantarillado sanitario. Los trabajos se realizan entre las calles Jilguero y Paseo de Colorines. Se beneficiará a alrededor de 60 habitantes de la zona, además de transeúntes y automovilistas que circulan por esta vialidad.
• Se concluye la rehabilitación de alcantarillado sanitario en calle Barrio de Tequisquiapan, de la colonia San Pedro. Los trabajos que se realizaron abarcan entre las calles Barrio de Tlaxcala y Barrio de Santiago. Con esta obra se benefician a alrededor de 80 habitantes de la zona.
• Se está trabajando en la rehabilitación sanitaria de la calle Colibrí, colonia Colorines. Se atiende un socavón originado por un problema de colapso en la red. El tramo que se interviene es entre las calles Jilgueros y Paseo de los Colorines.
• Se continua con la rehabilitación de la red sanitaria en la avenida Salvador Nava. Los trabajos registran un avance significativo, ya se ha colocado gran parte de la tubería nueva. El tramo que está siendo intervenido es entre Xicoténcatl y León García.
• Se concluyó la rehabilitación de alcantarillado sanitario en la calle Lirio, colonia Norte. El tramo reparado abarca entre las calles Nardo y Violetas. Se intervinieron 78 metros de tubería dañada. Con esta obra se beneficia a alrededor de 180 habitantes de la zona.
• Se inicia la reparación de drenajes en la lateral de la avenida Salvador Nava. Los trabajos se realizan a la altura de la plaza Citadella. Estas labores responden a una coordinación directa con la administración de la plaza comercial y permitirán detectar y corregir una posible falla en la infraestructura.
• Nos encontramos trabajando en la reparación de un colapso de drenaje en la colonia Colorines. Los trabajos se realizan en la calle Colibrí, entre Jilgueros y Paseo de los Colorines. Se reemplazará la tubería dañada, para garantizar el correcto funcionamiento del sistema sanitario.
• Seguimos trabajando en la rehabilitación del alcantarillado sanitario en la calle de Valentín Gama, colonia Las Águilas. Los trabajos se realizan en el tramo de Avenida Venustiano Carranza y Amado Nervo.
• Nos encontramos trabajando en un colapso de drenaje sobre la calle Colibrí, entre Jilguero y Paseo de los Colorines, en la colonia Colorines.
• A pocos días de iniciar la rehabilitación sanitaria en lateral de Salvador Nava, la obra registra un avance significativo. Los trabajos se realizan entre las calles Xicoténcatl y León García, del barrio San Juan de Guadalupe. Se está colocando nueva tubería en el tramo intervenido. Beneficiará a 300 habitantes de la zona, además de peatones, automovilistas y estudiantes que circulan diariamente por ahí.
• Se concluye la rehabilitación del alcantarillado sanitario de la calle Antonio Plaza. Los trabajos abarcaron entre Eulalio González y Miguel Domínguez, en el Centro Histórico de la capital potosina. Se beneficia a alrededor de 70 habitantes de la zona.</t>
  </si>
  <si>
    <t>Brocales y pozos de viista.</t>
  </si>
  <si>
    <t>• Se lleva a cabo cambio de brocal y tapa de concreto en el pozo de visita que se encuentra en la intersección d las calles América del Sur y Rep`´ública del Líbano de la Colonia Satélite.
• Cuadrilla de INTERAPAS realiza cambio de brocal y tapa en un pozo de visita de la primera privada de Vallejo, en la colonia General Martínez.
• INTERAPAS realiza cambio de brocal y tapa de concreto pozo de visita que se encuentra ubicado en la calle Doroteo Arango, en la colonia Real Peñasco.
• INTERAPAS realiza cambio de brocal y tapa de concreto en alcantarillado sanitario de Av. Cuauhtémoc esquina con Alfredo M. Terrazas Colonia Tequisquiapam.
• Reposición de brocal y tapa por daño estructural en Amílcar Campos, colonia Wenceslao. El pozo de visita quedó limpio y en buen estado, garantizando la seguridad de peatones y automovilistas.
• Cambio de brocal y tapa en Prolongación 20 de noviembre, colonia Tercera Chica. Se repuso la tapa rota por una de concreto, dejando el pozo de visita limpio y garantizando la seguridad de los habitantes de la zona.
• INTERAPAS instala boca de tormenta entre Pascual M. Hernández e Independencia en el Centro Histórico. Garantizando la seguridad de los peatones que transitan por la zona.
• Cuadrilla de INTERAPAS instala una boca de tormenta en la intersección de Av. de las Estaciones y Av. de Los Pinos, en Soledad de Graciano Sánchez. Esto con el objetivo de mejorar el desalojo pluvial y garantizar la seguridad de los peatones que transitan por la zona.
• Cuadrilla de INTERAPAS realiza cambio de brocal y tapa de concreto en Xicoténcatl, casi esquina con Zamarripa, Barrio de San Miguelito.
• Se lleva a cabo limpieza y desazolve en la calle América del Sur, de la colonia Satélite, donde se encontraron varios desechos que obstruían la red de drenaje.
• En la calle de Guty Cárdenas esquina con Benigno Arriaga, de la colonia Alamitos, se reparó una tapa de un pozo de visita. Se sigue trabajando en la mejora de la infraestructura hidráulica y sanitaria, para el beneficio de la ciudadanía.
• Los trabajos preventivos ante esta temporada de lluvias no paran. Acudimos a la calle Loma Verde a la altura del no. 320, de la colonia Loma Verde, para realizar trabajos de limpieza y desazolve en pozos de visita Invitamos a la ciudadanía a seguir cuidando los drenajes, pues sólo juntos evitaremos que nuestra red sanitaria sea afectada por la basura.
• Personal de INTERAPAS reparó una tapa de un pozo de visita que se encontraba dañada, en la calle Lanzagorta del municipio de Soledad de Graciano Sánchez. Esta reparación beneficia a los vecinos de la colonia San Gerardo, así como a peatones, ciclistas y automovilistas que transitan por la zona. Los trabajos se hicieron entre las calles Chapultepec y Huerta del Nogal.</t>
  </si>
  <si>
    <t>• Se está trabajando en la avenida Montes Pirineos, de la colonia Loma Verde, realizando trabajos de desazolve y limpieza en diferentes pozos de visita. Invitamos a la ciudadanía a seguir cuidando los drenajes, contribuyendo con acciones pequeñas como barrer la basura del frente de sus casas, y no tirando desechos en la vía pública.
• En atención a vecinos de la colonia La Sierra, del municipio de Soledad de Graciano Sánchez, el INTERAPAS llevó a cabo labores de limpieza y desazolve en pozos de visita.
• En INTERAPAS continuamos con las acciones para prevenir inundaciones. Realizamos el desazolve en pozos de visita, en colonias de Soledad de Graciano Sánchez. Las zonas beneficiadas: Hogares Ferrocarrileros 2da. Sección, San Jorge, Avenida de los Pinos y Praderas del Maurel.
• Para prevenir inundaciones durante la temporada de lluvias, el equipo de INTERAPAS continúa con el desazolve de pozos de visita. Se realizaron trabajos de limpieza en la calle Jade #104, de la colonia Valle Dorado.
• Cuadrillas de INTERAPAS acudieron a la colonia Tercera Grande, para realizar limpieza y desazolve en pozos de visita. Los trabajos se hicieron en la calle Begonia, lo que beneficia a habitantes de la zona. Esto forma parte de las acciones de prevención de inundaciones, ante la temporada de lluvias.
• Cuadrillas de INTERAPAS realizaron el desazolve de una boca de tormenta, que se ubica en Manuel Acosta esquina con Francisco de P. Mariel, en la colonia Tequisquiapan. Seguimos trabajando en la prevención de inundaciones, en esta temporada de lluvias , para el beneficio de la población en general.
• Esto fue parte del trabajo realizado el día de ayer, por parte de nuestro equipo de INTERAPAS en distintas calles de la capital potosina. Pese a la lluvia, nuestros compañeros estuvieron incansablemente limpiando las alcantarillas, para que el agua pudiera filtrarse y dejar libres las vialidades. Algunas calles intervenidas fueron Damián Carmona, General Ignacio Martínez y 16 de Septiembre esquina con Reforma. Se encontró mucha basura en colectores pluviales, que ocasionó los encharcamientos severos en algunas zonas.
• Desazolve de pozos de visita en el primer cuadro de la ciudad. En total se retiraron 270 kg de basura y lodo, derivado de las lluvias de este fin de semana.
• El domingo 01 de junio trabajando frente a las lluvias. Insurgentes esquina Carretera 57, limpieza de bocas de tormenta, rejilla pluvial y la red de drenaje. Línea funcionando correctamente, evitando encharcamientos.
• ¡Fuga de drenaje controlada! El equipo de Interapas atendió de inmediato el reporte sobre lateral de Salvador Nava, esquina Maestros Ilustres.</t>
  </si>
  <si>
    <t>• Se realiza mantenimiento constante en el sistema hidráulico para garantizar el suministro de agua en la zona Metropolitana, ubicada en la calle Anáhuac esquina con Altamirano de la colonia Buganvilias.
• Se lleva a cabo el cambio de tuberías en el Municipio de Soledad de Graciano Sánchez. Las calles que se vieron beneficiadas con esta acción son la Avenida San Ciro y Huerta de los Membrillos.
• Se sigue dando mantenimiento a la infraestructura hidráulica para mejorar el suministro de agua en la zona metropolitana. Avenida Salk, Colonia Nueva Progreso.
• Se llevan a cabo trabajos de bacheo en caja de válvulas frente a la iglesia del montecillo, garantizando la seguridad de quienes transitan por la zona.
• Cuadrilla de INTERAPAS, realiza mantenimiento de válvula en el camino a la Aguaje con Salvador Nava, en la colonia Simón Díaz. Cada mantenimiento preventivo es una acción que suma para garantizar el suministro de agua en tu hogar.
• Para mejorar el suministro en la zona de Balcones del Valle, INTERAPAS realiza procedimiento de termofusión en el rebombeo del Laberinto. Este proceso permite unir tuberías de forma segura y sin fugas, garantizando un mejor funcionamiento del sistema.
• INTERAPAS realiza cambio de válvula de 24 pulgadas en la red de agua potable de la colonia Bellas Lomas, cercas del hasta bandera, esto como parte de los trabajos de mantenimiento de la zona para garantizar el suministro del agua.
• INTERAPAS realiza interconexión en Tomás Urbina y Eulalio Gutiérrez, en la colonia División del Norte, con el objetivo de mejorar el suministro de agua en la zona.
• Se lleva a cabo labores de mantenimiento en cajas de válvulas ubicadas sobre la calle Altamirano, entre Zacatecas y Anáhuac, en las colonias Las Huertas y Bugambilias.
• Cuadrillas de INTERAPAS, llevó a cabo trabajos de mantenimiento en la infraestructura hidráulica de la Zona Metropolitana, incluyendo mejoras en pozos, limpieza en cajas de válvulas y reparación de fugas.
• Conoce los trabajos que se realizaron para el mantenimiento en la infraestructura hidráulica, en Periférico Norte y Pánfilo Natera de la colonia Angostura. Nuestras cuadrillas redoblaron esfuerzos para que la obra quedara lista lo antes posible
• Avanzan los trabajos de rehabilitación en Periférico Norte Pánfilo Natera. Se está dando mantenimiento de cajas de válvulas de redes de agua. Toma precauciones al circular por la zona.
• Se lleva a cabo una reparación sanitaria en la República de Chile, de la Colonia Satélite. Los trabajos se realizan entre calzada de Guadalupe y América del Norte. Se repondrán 70 metros de tubería dañada.
• Personal de Interapas inició los trabajos de sustitución de la red hidráulica en Villamagna, con el objetivo de mejorar la calidad del suministro de agua potable en el fraccionamiento.
• Cuadrilla de INTERAPAS lleva a cabo Retiro de raíces en línea de agua de la calle Alemania, colonia Providencia. Siembra árboles endémicos y que no generen raíces profundas cerca de las líneas de agua. ¡Entre todos cuidamos las tuberías!.
• INTERAPAS realiza una interconexión de redes de agua potable en la colonia Lomas Tercera sección. Además se retiró un gran tapón de raíces en las tuberías. ¡Con esto se mejora el suministro de los vecinos de la zona!.</t>
  </si>
  <si>
    <t>• Personal de drenajes realiza inspección y limpieza en a la red sanitaria de la República de Chile, en la colonia Satélite.
• Cuadrilla de INTERAPAS lleva a cabo desazolves preventivos en el municipio de Soledad de Graciano Sánchez, beneficiando a las siguientes calles: Iturbide, San Lorenzo, Reforma Agraria y Magdaleno Cedillo.
• Cuadrilla de INTERAPAS, se retiran más de 100 kilogramos de basura, raíces y cabellos del drenaje en la Avenida Salvador Nava Martínez, el cuál provocó una fuga de aguas residuales. Se exhorta a la ciudadanía a no tirar basura y residuos en la red sanitaria.
• Cuadrilla de INTERAPAS realiza desazolves preventivos en varias calles de Soledad de Graciano Sánchez, esto con el fin de evitar fugas y colapsos de drenaje y prevenir inundaciones en la próxima temporada de lluvia. Las calles beneficiadas son las siguientes: Malvasia, Enrique Estrada, República de Costa Rica, Independencia, Zaragoza, Negrete y Corregidora.
• Cuadrillas de INTERAPAS realizan desazolve en colonias de Soledad de Graciano Sánchez, como parte de las acciones preventivas ante la temporada de lluvias. Se atendieron más de 2 km de red sanitaria para evitar posibles brotes de drenaje. Zonas beneficiadas:
 Villas de San Lorenzo.
 Benito Juárez.
 Fraccionamiento Rivera.
 Maclovio Herrera.
 Condesa sobre Periférico Oriente.
• Se lleva a cabo la limpieza de cárcamo en el puente de Manuel José Othón, en la Zona Centro. Con estas acciones, prevenimos inundaciones y posibles fugas de aguas negras en la próxima temporada de lluvias.
• Cuadrillas de drenaje atendieron una fuga sanitaria sobre Periférico Norte y Josefa Ortiz de Domínguez. Se retiró un tapón de residuos en la línea lo que permitió el flujo en la tubería.
• Cuadrilla de INTERAPAS comienza trabajos de limpieza en el cárcamo y rejillas del Puente Naranja, como medida preventiva ante la temporada de lluvias. Hasta el momento se retiraron 28 toneladas de azolve y basura para evitar inundaciones. Los trabajos continuarán durante la próxima semana.
• Cuadrillas de INTERAPAS siguen con el plan de limpieza nocturna de drenajes en el Centro Histórico,  Con estas acciones, protegemos nuestra infraestructura y mejoramos el entorno tanto para los potosinos como para los turistas que nos visitan.
• Se lleva a cabo trabajos de desazolve en Plaza de Armas y la calle Manuel José Othón, en el tramo entre Jardín Hidalgo y Constitución.
• Se lleva a cabo la  limpieza del drenaje en el cruce de la av. Reforma y Cuauhtémoc, en el Centro Histórico, se retiraron 120 kilos de botellas de plástico y otros desechos de las alcantarillas.
• Durante los trabajos de desazolve que se realizaron en Acceso Norte, a la altura del Puente Naranja, se retiraron varios tipos de residuos sólidos que se encontraban obstaculizando el paso del agua por el drenaje, por que después de la limpieza, se deja funcionando al 100 %. Se retira basura, ramas y todo que pueda obstaculizar el paso del agua, además se llevó a cabo limpieza con el vactor.
• Continuamos con los trabajos preventivos ante la temporada de lluvias. En Soledad de Graciano Sánchez nuestras cuadrillas realizaron el desazolve en varios pozos de visita que presentaba niveles altos.  Los trabajos benefician a vecinos de las colonias Morelos, Ponciano Arriaga, San Antonio, Pavón y La Raza.</t>
  </si>
  <si>
    <t>• En la jornada de hoy del "Plan de Acción Preventiva ante Temporada de Lluvias", se continuó con los trabajos de desazolve en la colonia El Aguaje 2000, donde se encontraron residuos sólidos que obstruían el drenaje. Recuerda que para evitar inundaciones, hay que disponer correctamente de la basura.
• Se inicia “Plan de Acción Preventiva ante la Temporada de Lluvias”, en colaboración con el Gobierno Municipal de San Luis Potosí. Se acuden a las zonas que son más propensas a inundaciones y las áreas que presentan problemas por taponamiento de drenajes, coladeras o bocas de tormenta. Se invita a la ciudadanía a no tirar desechos  en la vía pública para evitar obstruir el flujo de agua.
• En INTERAPAS nos sumamos al "Plan de Acción Preventiva ante la Temporada de Lluvias", que impulsa el Gobierno Municipal de San Luis Potosí encabezado por el alcalde Enrique Galindo Ceballos, como un acto de responsabilidad compartida entre el organismo, autoridad y ciudadanía.
• Cuadrillas de INTERAPAS realizaron acciones de mantenimiento y desazolve de redes sanitarias en la Unidad Ponciano Arriaga, en Soledad de Graciano Sánchez. Se limpiaron 480 metros lineales en 15 pozos de visita, de donde se extrajeron 230 kg de basura y lodos. Estos trabajos son parte del compromiso realizado con vecinos de la colonia.
• Se lleva a cabo trabajos de desazolve y preventivos en las colonias San Francisco de Asís, Rivas Guillén, zona Centro, La Foresta, Morelos y San Felipe, en Soledad de Graciano Sánchez.
• Limpieza y mantenimiento de drenajes ante la temporada de lluvias. Cuadrillas de Interapas en la delegación de Cerro De San Pedro y SGS desazolvaron más de 10 kilómetros de tubería sanitaria en las colonias San Felipe, El Morro, San Francisco de Asís y avenida Libertad.
• Limpieza y mantenimiento en la red sanitaria de la calle Riachuelo, colonia Simón Díaz.
• Las toallitas húmedas y demás residuos sólidos en el drenaje son la principal causa de fugas en la red. Entre todos cuidamos el drenaje.
• Se llevan a cabo preventivos y desazolves en varias calles de Soledad de Graciano Sánchez como Av. San Pedro, San Genaro, San Ignacio Noyola  y Soledad.
• Cuadrillas de INTERAPAS, estuvieron en la colonia Los Pirules, donde se realizaron labores de limpieza y desazolve de pozos de visita y colectores, de los cuales se extrajo una gran cantidad de basura. Seguimos trabajando en acciones de prevención durante esta temporada de lluvias, para evitar encharcamientos severos e inundaciones.
• Acudimos a la colonia Progreso a realizar labores de limpieza y desazolve en varios pozos de visita. Los trabajos se hicieron entre las calles de Sófocles y Avenida Salk, para el beneficio de los habitantes de la zona y demás personas que transitan en este sector.
• Cuadrilla de INTERAPAS lleva a cabo labores de desazolve en más de 7 pozos de visita, en diferentes sectores de Soledad de Graciano Sánchez. Se interviene en las calles Arcoíris, Av. Ignacio Zaragoza y Benito Juárez, de las colonias La Libertad, Privadas de la Hacienda y zona Centro.
• Cuadrillas de INTERAPAS lleva a cabo limpieza y desazolve en la colonia Valle de Jacarandas 2da Sección. Se intervienen los pozos de visita que se encuentran en la calle Telégrafos, entre Correros y Satélite. Se siguen trabajando con acciones preventivas para evitar inundaciones.
• Se lleva a cabo labores de limpieza y desazolve en el andador plaza de la calle Ciudad 2000, en la colonia CD 2000, como parte de las acciones de prevención en esta Temporada de Lluvias. ¡Sigamos cuidando el drenaje!
• Se lleva a cabo labores de limpieza y desazolve en el andador plaza de la calle Ciudad 2000, en la colonia CD 2000, como parte de las acciones de prevención en esta “Temporada de lluvias”.
• Cuadrillas de INTERAPAS acuden a la calle 58 esquina con Calle 69 realizando trabajos de limpieza y desazolve, de donde se extrajo mucha basura que obstruía la red sanitaria. Se invita a la ciudadanía a seguir colaborando con el cuidado de los drenajes, desechando de manera correcta sus residuos en el bote de basura, y respetando los horarios del camión recolector.</t>
  </si>
  <si>
    <t xml:space="preserve">• Se sigue trabajando con las acciones preventivas ante esta temporada de lluvias. Se realizó limpieza y desazolve en la calle República de Paraguay, en la colonia Satélite, a fin de evitar encharcamientos severos en la zona.
• Se trabaja en el desazolve de alcantarillas, en diferentes colonias del municipio de Soledad de Graciano Sánchez, como: Rivas Guillen 3ra Sección, Privada Agaves 3, Quintas de la Hacienda, Azaleas, Praderas del Maurel, Bugambilias, San Francisco. Se abarcaron más de 3km de drenaje, interviniendo en las calles: Castillo, Prolongación Negrete, Cordillera Oriental, Av. de los Pinos, Del Cedro, Privada San Pedro.
• Continuando con las acciones de prevención, por la temporada de lluvias, hicimos limpieza y desazolve en la red de drenaje de la colonia Sauzalito. Los trabajos se realizaron principalmente en pozos de visita de la Avenida del Sauce. En específico, el que está localizado en la intersección con calle De La Cruz se retiró un costal que obstruía las tuberías. ¡Sigamos cuidando el drenaje!
• Se acude a la calle Diana Laura Riojas, en la colonia La Hacienda de la capital potosina, donde realizamos trabajos de limpieza y desazolve en pozos de visita de la zona. Se sigue trabajando en las acciones preventivas, ante esta temporada de lluvias, para evitar inundaciones.
• Siguiendo las indicaciones del alcalde Enrique Galindo Ceballos, nuestra Cuadrilla de Respuesta Inmediata realizó trabajos de desazolve como parte de las acciones preventivas ante la temporada de lluvias en calle Pípila esquina con 20 de Noviembre, Julián de los Reyes esquina con pasaje Hidalgo, calle Alonso esquina con Ramón Adame y calle Ocampo esquina con Reforma. De manera especial, en coordinación con Interapas San Luis Potosí, se llevaron a cabo intervenciones con el camión vactor en calle Alonso y el Eje Vial, así como en Mier y Terán esquina con Pantaleón Ipiña, para mejorar el sistema de captación pluvial en estas zonas clave.
• Se intensifican las labores de limpieza en el drenaje sanitario de la Zona Metropolitana como parte de las acciones preventivas ante la temporada de lluvias. Se intervinieron aproximadamente 1,300 metros de red sanitaria y 42 pozos de visita en distintas zonas de la capital. Se extrajeron cerca de 850 kg de lodo, basura y otros desechos. En Villa de Pozos se realizó el desazolve en la colonia Las Mercedes, donde también se encontró una considerable acumulación de residuos sólidos. En Soledad de Graciano Sánchez se limpiaron 5 km lineales de red sanitaria, beneficiando a diferentes colonias.
• Acudimos a hacer limpieza y desazolve en pozos de visita de las calles Berna y Florencia, de donde se extrajo mucho lodo y basura. Esto como parte de nuestras acciones de prevención durante la temporada de lluvias. ¡Cuidemos el drenaje! Drenaje limpio.
• Se lleva a cabo la limpieza y desazolve en distintos puntos del municipio de Soledad de Graciano Sánchez. Las calles intervenidas fueron: Siervo de la Nación, 13 de Junio, Del Lago, Ignacio Zaragoza, 13 de Septiembre, Sierra Oriental y 19 De Marzo. Con estas labores se beneficia a cientos de habitantes de las colonias Morelos II, Quintas de la Hacienda, Privadas de la Hacienda, La Sierra y Primero de Mayo.
• Como parte de las acciones de prevención ante la temporada de lluvias, estuvimos en la colonia Aeropuerto haciendo labores de limpieza y desazolve. Se intervinieron pozos de visita en las calles Aeropuerto y Obsidiana, de donde se extrajo mucho lodo, el cual obstruía el drenaje en la zona.
• Continuamos con nuestras acciones de prevención ante la temporada de lluvias. Acudimos a la colonia Las Mercedes, donde hicimos trabajos de limpieza y desazolve en los pozos visita ubicados en Avenida Las Mercedes y Acceso 11, de los cuales se extrajo mucha basura. Reiteramos el llamado a la población a NO dejar residuos en la vía pública, ya que estos pueden ser arrastrados hacia el drenaje, provocando taponamientos e inundaciones.
• Personal de INTERAPAS mantiene labores de desazolve en las calles Pípila y Alonso en el Centro Histórico de la capital potosina. Con el apoyo de varilleros, un camión de presión succión y una retroexcavadora se comenzaron los sondeos en la red sanitaria, en calle Alonso esquina con 20 de Noviembre. Previamente personal de la Unidad de Gestión Centro Histórico SLP, realizó limpieza de rejillas pluviales, que estaban obstruidas por basura y otros desechos. Las tareas se estarán realizando en este punto hasta que el sistema quede funcionando al cien por ciento.
• Tras hacer limpieza y desazolve en el paso a desnivel de la glorieta de la salida a Guadalajara, se encontró una gran cantidad de residuos que obstruían el flujo del agua pluvial. Sigamos haciendo conciencia social. Evitemos tirar en la vía pública y el drenaje basura, grasas, plásticos, restos de comida, toallas húmedas y femeninas, entre otros artículos, pues estos provocan taponamientos en los ductos, lo que puede derivar en inundaciones.
</t>
  </si>
  <si>
    <t>• Esta situación fue identificada en varias colonias al sur de la capital potosina. Se recomienda usar el líquido sólo para tareas no esenciales, como lavar patios, el sanitario o limpieza general. Esta situación fue identificada en varias colonias al sur de la capital potosina. Se recomienda usar el líquido sólo para tareas no esenciales, como lavar patios, el sanitario o limpieza general. Hacemos un llamado a la población para crear conciencia sobre el cuidado de los drenajes. Tirar grasas, basura, plásticos, restos de comida, toallas húmedas, cabellos, toallas femeninas, papel de baño y otros artículos, provoca tapones en los ductos y dificulta el paso del agua usada, lo que puede derivar en inundaciones.
• Queda restablecido el funcionamiento de la línea sanitaria en la lateral de Salvador Nava, frente a Plaza Citadella. e retiró un tapón formado por grasa y otros desechos que impedían el flujo adecuado de las aguas residuales.
• Se lleva a cabo el mantenimiento del cárcamo González Bocanegra. Esta infraestructura facilita el desfogue del agua de lluvia que se acumula en el paso desnivel, de la glorieta que lleva el mismo nombre.
• Como parte de las acciones preventivas durante la temporada de lluvias, el equipo de INTERAPAS se encuentra trabajando en la limpieza del cárcamo en Los Silos, municipio de Villa de Pozos, para mejorar el flujo del agua y evitar inundaciones.
• Se acude a la colonia Valle Dorado para realizar la limpieza y desazolve de la red de drenaje. Los trabajos se hicieron en la calle Obsidiana a la altura del #117, en beneficio de habitantes y comerciantes de la zona. ¡Prevenir inundaciones es tarea de todos!
• Limpieza y desazolve en Zenón Fernández #1080, de la colonia Alamitos. Se retiraron varios desechos que se encontraban obstruyendo la red de drenaje, lo que provoca encharcamientos severos e inundaciones.
• En INTERAPAS seguimos trabajando en la prevención de inundaciones, durante esta temporada de lluvias. Realizamos limpieza y desazolve del sistema de drenaje en la calle Rafael Vélez Arriaga, de la colonia Nuevo Paseo.
• ¡Seguimos con el Plan acción preventiva ante la temporada de lluvias! Estos trabajos nos ayudan a mantener el drenaje en óptimas condiciones, Evita tirar basura en la calle o al drenaje. ¡Entre todos prevenimos inundaciones:
 Calle 8, Industrial Aviación.
 Tomasa Estévez, Tequis.
 Guty Cárdenas, Alamitos.
• ¿Conoces el sistema de bombeo del puente Manuel José Othón? En el siguiente video te mostramos cómo es el equipo que opera en esta zona. Recuerda que es importante NO tirar basura en la vía pública, pues muchos residuos terminan acumulándose en la infraestructura hidráulica y obstruyendo la filtración del agua de lluvia.
• Como parte de los trabajos de prevención por la temporada de lluvias, el INTERAPAS continúa con el desazolve y limpieza de alcantarillas. Estuvimos interviniendo en diferentes puntos del municipio de Soledad de Graciano Sánchez, como Avenida de los Pinos, Rivas Guillén, el Centro y La Lomita, donde se detectó un exceso de basura en los drenajes.
• Se hacen trabajos de limpieza en el cárcamo del Puente Pemex, se extrajeron cantidades importantes de basura, plásticos y hasta una reja de malla ciclónica. Anteriormente, personal de INTERAPAS le dio mantenimiento a las bombas y al cárcamo para desfogar el agua, pero las recientes lluvias atrajeron de nuevo varios desechos que obstruyeron el funcionamiento del sistema.
• Estamos trabajando en el desazolve del cárcamo en el Puente Pemex. Durante la limpieza, nos encontramos una impresionante cantidad de residuos sólidos. Seguimos invitando a la ciudadanía a no tirar basura en las calles, para prevenir inundaciones ante esta temporada de lluvias.
• Los puentes a desnivel Pemex y Naranja se encuentran libres al tránsito, gracias a que el equipo que extrae el agua de lluvia funcionó normalmente anoche. En el puente Manuel José Othón se continúa trabajando para que este quede despejado antes del medio día. También se realizan acciones para liberar las alcantarillas en zonas que presenten encharcamientos severos, por la acumulación de basura.</t>
  </si>
  <si>
    <t>Fugas de agua reparadas – Programa “Fuga Cero”, Programas "AGUASYS" y "Redes".  (por mencionar algunas).</t>
  </si>
  <si>
    <t>• Fuga de agua reparada en la calle República de Perú esquina con Miguel Alemán, en la colonia Los Pinos.
• Fuga reparada en la calle Somoa esquina con Jakarta, en la colonia lomas de satélite.
• Cuadrilla de INTERAPAS repara fuga de agua que se encuentra ubicada en la calle compositores, colonia Himno Nacional.
• Cuadrilla de INTERAPAS, repara fuga de agua en la calle Juan Sarabia esquina con Álvaro Obregón de la Zona Centro.
• Fuga de agua reparada. Se repara fuga de agua en el río Españita con Avenida Juárez, Colonia Revolución, frente a la Unidad Administrativa Municipal (UMA).
• Se repara fuga de agua de grandes dimensiones por el tipo de tubería que pasa en el Andador Usumacinta en la Unidad Habitacional El Arbolito.
• Se concluye trabajos de bacheo posterior a una reparación de fuga de agua potable en la calle Lorena, La Lomita Segunda Sección en Soledad de Graciano Sánchez.
• Cuadrilla de INTERAPAS repara fuga de agua en privada de Rayón, Fraccionamiento Rivera en Soledad de Graciano Sánchez.
• De nueva cuenta INTERAPAS controló la fuga domiciliaria en el andador Usumacinta del complejo habitacional El Arbolito al sur de la ciudad. Hoy continuarán los trabajos para llevar a cabo la reparación definitiva, utilizando un ducto con las características técnicas específicas que requiere la instalación.
• Fuga de agua reparada en la Avenida Monte Caldera, Real del Potosí en Soledad de Graciano Sánchez.
• Cuadrilla de INTERAPAS repara fuga de agua en Coronel Espinoza, Barrio de Santiago.
• Fuga de agua reparada en Lago de Zumpango con Laguna de Mamiahua, Colonia San Luis Rey.
• INTERAPAS repara fugas en el Fracc. Puerta Real en Soledad de Graciano Sánchez en las calles: Paseo de los Olivos, Paseo de los Perales y Paseo de los Ciruelos.
• INTERAPAS repara fuga en la calle de Independencia, Barrio de San Miguelito (entre Miguel Barragán y Gómez Farías).
• Se llevan a cabo labores de mantenimiento en el pasaje Zaragoza en conjunto con la Unidad de Gestión del Centro Histórico, se lleva a cabo la reparación de fugas y colocación de cantera nueva.
• Fuga de agua reparada en el Pozo Nuevo Progreso. Se da mantenimiento constante a nuestros pozos para garantizar el suministro de agua.
• Las cuadrillas de INTERAPAS reparan fuga de agua potable en la Avenida Salk, entre Martínez de la Vega y Periférico.
• Se repara una fuga de agua en la red de 10 pulgadas en Villa Magna
• INTERAPAS trabaja en la detección de una fuga sobre la avenida Fray Diego de la Magdalena y avenida Saucito.</t>
  </si>
  <si>
    <t>• Fuga De agua reparada en la Avenida José Hernández Guerra, Fraccionamiento D”Rada, en Villa de Pozos.
• Reparación de fugas de agua en la Avenida Industrias.
• Fuga de agua reparada en Avenida Industrias.
• El equipo de INTERAPAS reparó dos fugas de agua potable en tomas ubicadas en el estacionamiento de Soriana en Plaza Tangamanga.
• El equipo de INTERAPAS reparó dos fugas de agua potable en tomas ubicadas en el estacionamiento de Soriana en Plaza Tangamanga.
• El equipo de INTERAPAS repara fuga en Privada de Perú en la colonia Simón Díaz.
• INTERAPAS, llevó a cabo trabajos de mantenimiento en la infraestructura hidráulica de la Zona Metropolitana, incluyendo mejoras en pozos, limpieza en cajas de válvulas y reparación de fugas.
• Se repara una fuga en la Av, Simón Díaz en la colonia del mismo nombre.
• En el municipio de Villa de Pozos, las cuadrillas repararon una fuga de agua que nos fue reportada. Los trabajos se realizaron en calle Galeana esquina con 1ra Privada de Guadalupe.
• Se realizan trabajos para mejorar la infraestructura hidráulica del Centro histórico en San Luis Potosí, por ello, al reparar una fuga de agua, se utiliza material adecuado, con el objeto de cuidar su arquitectura.
• El equipo de INTERAPAS repara fuga en Privada de Perú en la colonia Simón Díaz.
• Cuadrillas de INTERAPAS apoyaron en la reparación de una fuga de agua potable en Eje 104, de la colonia Industrial.
• En INTERAPAS seguimos trabajando con nuestro programa “Fuga Cero”, las cuadrillas repararon una fuga de agua potable en la calle Perú esquina con Miguel Alemán, en la colonia Los Pinos.
• Reparación de fuga en Cordillera Ixteyoli en la colonia Lomas 4ta. sección. Cuadrillas de Interapas sustituyeron un tramo dañado en la red de 12 pulgadas de la zona.
• En el Centro Histórico, Interapas realiza trabajos de reparación de fugas en el pasaje Zaragoza y Abasolo para mantener un entorno limpio y funcional, cuidando del patrimonio de todas y todos.
• Reparación de fuga de agua potable en Río Usumacinta, colonia Arbolitos. Nos encontramos atendiendo la petición de los vecino al presidente de la Junta de Gobierno de INTERAPAS, Enrique Galindo Ceballos.
• Reparación de fuga. Cuadrillas de Interapas en la delegación de Cerro De San Pedro y SGS repararon una fuga de agua potable sobre la avenida Valentín Amador en la colonia Praderas del Maurel. La fuga se originó en la tubería de 6 pulgadas por lo que fue intervenida por INTERAPAS.</t>
  </si>
  <si>
    <t>• Reparación de fuga en calle Santa Verónica, colonia La Libertad. Interapas atendió una fuga en la red de 6 pulgadas de la calle en el municipio de Villa de Pozos.
• Junto con la delegación de Cerro de San Pedro y Soledad de Graciano Sánchez, personal de operación y mantenimiento, repararon una fuga de agua en la línea de 4”, en beneficio de los vecinos de este municipio.
• Interapas repara fuga de agua potable en la calle Santa Cecilia, colonia San Ángel. Cuadrillas del organismo, trabajaron durante algunos días en la zona, para reparar la toma de red.
• Personal de INTERAPAS reparó un fuga en el Jardín de San Juan de Dios, frente al Museo Federico Silva. También se realizó el bacheo, respetando la imagen e integridad de nuestro Centro Histórico.
• Reparación de fuga de agua en Dolores Jiménez y Muro, colonia El Paseo. Reporta al 444-301-8874.
• Las cuadrillas de INTERAPAS, atendieron la falla en la red de agua potable de la calle Madrid, colonia Providencia, reparando una fuga.
• Cuadrilla de INTERAPAS atendió una fuga en la red de agua potable de la calle Santander, colonia Mayamil.
• Se repara fuga de agua en la calle Justo Corro, en la Colonia Independencia.
• Cuadrilla de INTERAPAS repara fuga de agua en la calle Narciso Mendoza en Soledad de Graciano Sánchez.
• Se atendió y reparó una fuga de agua potable en Calle 30, frente al no. 200, de la colonia Prados de San Vicente 2da. Sección.
• Cuadrilla de INTERAPAS. atiende una fuga de agua potable en el Barrio de Santiago. El problema se localizó en la calle Eulalio González, esquina con Antonio Plaza, y quedó controlado.
• Se reparó una fuga de agua en calle Adán, de la colonia San Francisco, municipio de Soledad de Graciano Sánchez, en beneficio de los habitantes de la zona. El problema fue atendido y controlado de manera oportuna por cuadrillas de INTERAPAS.
• Personal de INTERAPAS atiende y repara 2 fugas de agua potable en la colonia Bellas Lomas. Ambas se ubicaban en la Calzada de Guadalupe a la altura del no. 4370-A y del no. 3820. Se procederá a realizar labores de bacheo en estos puntos.
• Se acude a la calle Curazao #110, de la colonia San Leonel, donde hicimos sondeo para localizar y atender una fuga de agua en la zona. También, en la avenida Venustiano Carranza #1067, reparamos una fuga que provenía de una toma de agua.</t>
  </si>
  <si>
    <t>• En la calle Melchor Ocampo esquina con Rayón de la colonia Fracción Rivera, municipio de Soledad de Graciano Sánchez, se atendió y reparó una fuga de agua potable. Estas acciones son gracias al pago puntual de tu recibo. Te invitamos a aprovechar nuestro programa "Acaba tu deuda de una vez" para regularizar tu cuenta.
• Cuadrillas de INTERAPAS repararon una fuga de agua potable que provenía de una toma en la calle República Perú esquina con América del Centro, de la colonia Satélite. Comunícate a la línea de fuga Cero 444 301 8874 para hacer tu reporte.
• Cuadrillas de atendieron y controlaron una fuga de agua potable que provenía de una toma. Los trabajos se realizaron en Calzada de Guadalupe, entre las calles Danubio Azul y Niños Héroes, de la colonia Bellas Lomas.
• Cuadrillas de INTERAPAS atendieron y repararon una fuga de agua que brotaba de una toma, en Avenida Topacio #151, de la colonia Jardines del Sur.
• Nuestras cuadrillas atendieron y repararon una fuga de agua potable en la colonia Fracción Rivera, municipio de Soledad de Graciano Sánchez. Los trabajos se realizaron en la calle Independencia, beneficiando a los habitantes de esa zona.
• Cuadrillas de INTERAPAS concluyeron la reparación de una fuga de agua potable, en la colonia San Francisco del municipio de Soledad de Graciano Sánchez. Los trabajos se realizaron en la calle Costa Rica, entre Panamá y República de Ecuador.
• Cuadrillas de INTERAPAS atendieron y repararon una fuga de agua en el Centro Histórico de la capital potosina. Los trabajos se hicieron en calle Alonso esquina 20 de Noviembre. La fuga quedó controlada ayer; se procederá a sustituir la infraestructura dañada para dejar funcionando el sistema al 100%.
• En atención a una denuncia publicada en Pulso Online, cuadrillas de INTERAPAS atendieron y repararon una fuga de agua potable en la calle Ignacio Comonfort esquina con María Greever, en la colonia Alamitos. También se limpió y purgó la red, debido a que se encontraba obstruida por raíces.
• Estuvimos en la colonia Praderas del Maurel, en el municipio de Soledad de Graciano, donde atendimos una fuga de agua potable. La reparación se realizó en la Calle Avenida Jesús Yuren, entre Laurel y Fernando Amilpa.
• Fuga de agua potable controlada y reparada en Avenida Ignacio Zaragoza, de la colonia Quintas de la Hacienda, municipio de Soledad de Graciano Sánchez. El tramo reparado abarca entre Avenida Villa del Sol y Avenida Cordillera Oriental.
• Cuadrillas de INTERAPAS atendieron y repararon oportunamente una fuga de agua, en el municipio Villa de Pozos. Los trabajos se realizaron en calle Galeana esquina con 1era Privada de Guadalupe.
• En la colonia San Luis 1, del municipio de Soledad de Graciano Sánchez, se reparó una fuga de agua potable. Los trabajos se realizaron en la calle Villa de Arriaga, beneficiando a las familias que ahí habitan.</t>
  </si>
  <si>
    <t>Bacheo.</t>
  </si>
  <si>
    <t>• INTERAPAS concluye los trabajos de bacheo entre Av. Valentín Amador y Venustiano Carranza, en la colonia San Antonio, en Soledad de Graciano Sánchez.
• Se concluyen de trabajos de bacheo en Avenida Damián Carmona, Zona Centro, frente al Instituto Nacional Electoral (INE).
• Se concluyen los trabajos de bacheo en Prolongación Negrete, Fracc. Agaves 4, en Soledad de Graciano Sánchez, tras la reparación de una fuga de agua potable. Se respetaron los tiempos de fraguado y secado del terreno para evitar futuros hundimientos.
• El equipo de INTERAPAS concluyó trabajos de bacheo en Eje 122 tras la reparación de una red principal de drenaje.
• En la colonia la Virgen, del municipio Soledad de Graciano Sánchez, se realizaron trabajos de bacheo, tras atender una fuga de agua potable, beneficiando directamente a los vecinos de la calle Julio R. Córdoba.
• Bacheo en la calle Paris, colonia Mayamil. 
• Recuerda que puedes reportar bacheos pendientes, tapass faltantes o dañadas en la línea “Fuga Cero”.
• Cuadrilla de INTERAPAS realiza trabajos de bacheo en Avenida Santa Martha, del fraccionamiento Santa Lucía en Soledad de Graciano Sánchez.
• Cuadrillas de INTERAPAS realizaron trabajos de bacheo en la calle Santa Catalina, del municipio de Soledad de Graciano Sánchez. Previamente se había reparado una fuga de agua potable en este punto, beneficiando a vecinos de la colonia Santa Mónica.
• Nuestro equipo de bacheo dio seguimiento a la reparación de una fuga de agua, en la calle Cordillera Central, colonia Lomas 3ra Sección. Se volvió a tapar la infraestructura urbana para concluir los trabajos en la zona.</t>
  </si>
  <si>
    <t>El objeto del bacheo es que en cada fuga reparada, cada bache reparado, con el objeto de retirar a la brededas escombros generados por la intervención de la fuga, evitar molestias de tránsito y conservar una imagen urbana.</t>
  </si>
  <si>
    <t>• Entra en operación el Pozo Aguaje I, el suministro de agua se irá regularizando gradualmente en las próximas horas, el área de influencia: Puerta de Piedra, residencial del Bosque, Simón Díaz, Aguazal y Satélite.
• Queda fuera de operación el Pozo Salk II, por falla en el equipo de bombeo, se llevan a cabo los trabajos necesarios para llevar a cabo su respectiva reparación. Área de influencia: Comunidad de Tierra Blanca, Simón Díaz el Aguaje, Tepeyac, Lomas de Satélite, Lomas de Bellavista y Satélite Francisco I. Madero.
• Entra en operación El Pozo Orquídea, el servicio se restablecerá gradualmente en las zonas de influencia: Orquídea y Fortaleza.
• Por falla en el equipo de bombeo en el Pozo Orquídea, queda fuera de operación y será afectada la Colonia Orquídea y Fortaleza.
• ¡Atención¡ Queda fuera de operación el Pozo Santo Tomás, por falla en el equipo de bombeo y la zona de influencia es la siguiente: Santo Tomás, Santa Lucía, Vizcaya, La Esperanza, El Terremoto, San Patricio, Luna Azul, Ciudad Real, La Misión y La Cofradía.
• Queda fuera de operación el Pozo Perinorte I, por falla en el equipo de bombeo, la zona de influencia es la siguiente: San Angelín I y II, María Cecilia, Privada de María Cecilia, Angostura, Granjas de la Estrella, Rinconadas, Villas del Saucito 1ª y 2ª Sección, Sauzalito, Villas del Sauzalito, Saucito, División del Norte y Jardines del Norte.
• Entra en operación Pozo Halcones, el suministro de agua se regularizará gradualmente para esta zona de influencia: Rinconada de los Andes, La Loma, Las Haciendas y Lomas 4ta Sección.
• Entra en operación el Pozo Mezquital III, el servicio de agua se regularizará gradualmente en la zona de influencia: Haciendas de Jacarandas, Arboledas de Jacarandas, Juan Pablo, Buenos Aires, Privada Boreal, Privada Amanecer, Privada la Brisa, Mezquital, Condado del Sauzal, Jardines del Sauzal, El Rosedal, Privada de San Angelín, Los Salazares y Santa Rosa.
• Después de unos trabajos realizados por la CFE los siguientes pozos se encuentran operando normalmente:
 Salk I.
 Salk II.
 Salk V.
 Termal I.
 Zona Termal.
 Nueva Progreso.
 Arboledas del Aguaje.</t>
  </si>
  <si>
    <t xml:space="preserve">
• Por falla en el equipo de bombeo del Pozo Mezquital III, queda fuera de operación, área de influencia:
 Haciendas de Jacarandas.
 Arboledas de Jacarandas.
 Juan Pablo.
 Buenos Aires.
 Privada Boreal.
 Privada Amanecer.
 Privada La Brisa.
 Mezquital.
 Condado del Sauzal.
 El Rosedal.
 Privada San Angelín.
 Los Salazares.
 Santa Rosa.</t>
  </si>
  <si>
    <t>• INTERAPAS, pone en operación el Pozo Albea, que beneficiará a 10,000 habitantes de la zona Norte de la ciudad. Tras las maniobras para la recuperación del caudal de esta fuente subterránea, con esta mejora se refuerza el suministro en 25 colonias, zona de influencia:
 Albea.
 Rural Las Flores.
 Pedroza.
 Las Flores.
 La Tuna.
 Villa Golondrinas.
 Nueva Creación.
 San Jorge.
 Huachichiles.
 Los Alcatraces.
 División del Norte.
 Garita de Saltillo.
 San Arturo.
 San Arturo.
 Imperio Azteca.
 Valle de San José.
 Rinconada la Herradura III.
 Vive Residencial.
 Las Torres.
 Mártires de la revolución.
 Árbol del Gallo.
 Camino Real a Saltillo.
 Rancho de la Cruz.
 Santa Rita.
 Tercera Chica.
 Villa Fontana.</t>
  </si>
  <si>
    <t xml:space="preserve">
• Entra en operación el Pozo Orquídea, esta es el área de influencia:
 Orquídea.
 Nueva Orquídea.
 Villas Mallorca.
• Entra en operación el Pozo Carretera Central. Aceleramos su rehabilitación, ya que es clave para reforzar el abasto en algunas zonas afectadas por las constantes fallas de El Realito, área de influencia:
 Talleres.
 San Patricio.
 Esmeralda.
 Central.
 Valle Dorado.
• Se realiza el cambio de una válvula en el tren de piezas del pozo Nuevo Progreso.
• Por falla en el equipo de bombeo, el Pozo Orquídea queda fuera de operación. Área de influencia: 
 Orquídea.
 Nueva Orquídea.
 Villas Mallorca.
• Pozo Carretera Central queda fuera de servicio por falta de equipo de bombeo, checa tu zona de influencia:
 Talleres.
 San Patricio.
 Esmeralda.
 Central.
 Valle dorado.</t>
  </si>
  <si>
    <t>• Se rehabilita y entra en funcionamiento el pozo Juan Sarabia de manera integral, mejorando el servicio para los habitantes.
• Se rehabilita el Pozo Puerta Real en el Municipio de Soledad de Graciano Sánchez, resolviendo el problema de suministro de agua para tres mil viviendas del mismo fraccionamiento.
• INTERAPAS rehabilita el pozo Puerta Real en Soledad de Graciano Sánchez, resolviendo el problema de suministro de agua para 3,000 viviendas de este fraccionamiento.
• Entra en operaci´ón el Pozo Nuevo Progreso, el área de influencia, donde se regularizará gradualmente el servicio de agua:
 Lomas de Satélite 1ra. Sección.
 Satélite Francisco I. Madero.
 Progreso.
 Nueva Progreso.
• Gracias al esfuerzo de las cuadrillas de trabajo de INTERAPAS, el pozo Tangamanga II ya se encuentra nuevamente en funcionamiento. Las colonias beneficiadas son:
 Industrial Aviación 1ra. 
 2da sección.
 Damián Carmona.
 Los Álamos 1 y 2.
 Villas Vicenza.
 Misión de Santiago.
 Norte.
 Pedroza, y 
 Tercera Chica.</t>
  </si>
  <si>
    <t xml:space="preserve">
• Se instaló un nuevo equipo de bombeo en el pozo Huerta del Ángel, para mejorar la presión de agua en la red y beneficiar a diversas colonias, tanto de San Luis Potosí como de Soledad de Graciano Sánchez.
• ¡Aviso a la ciudadanía! Nos encontramos realizando pruebas del equipo de bombeo del pozo Abastos I, como parte de su rehabilitación. Hay presencia de agua alrededor de esta fuente subterránea debido a la limpieza del acuífero. Aclaramos que este proceso es totalmente normal y no se trata de ninguna fuga o desperdicio del líquido. Estos trabajos se realizan para mejorar la infraestructura hidráulica, en beneficio de la población de la zona metropolitana.
• El pozo Maya Mil II queda fuera de operación. Estamos trabajando en su reactivación. Si vives en las siguientes colonias, toma precauciones. Debido a daños ocasionados por tormenta eléctrica queda fuera de operación y ya se hacen los trabajos necesarios para restablecer el servicio. Área de influencia:
 Genovevo Rivas Guillén.
 Ricardo B. Anaya.
 Sol.
 Providencia.
 Zona Industrial.
 Jardines de Oriente.
 Florencia.
 Maya Mil.
• Por falla en el equipo de bombeo, El Pozo Nuevo Progreso, queda fuera de operación, área de influencia:
 Lomas de Satélite 1ra. Sección.
 Satélite Francisco I Madero.
 Progreso.
 Nueva Progreso.</t>
  </si>
  <si>
    <t xml:space="preserve">
• Proceso de purga – Agua potable. Para que el agua llegue adecuadamente, se requieren realizar procesos de limpieza antes de conectar un pozo a la red. ¡Conoce el proceso del pozo Valle Dorado! Martes 13 de mayo entra en operación después de rehabilitarlo. Antes de hacer el suministro de agua se hace la limpia. El pozo Valle Dorado se encuentra operando normalmente. Su reactivación, beneficia de forma directa a las colonias:
 Valle Dorado.
 Esmeralda.
 El Naranjal, y 
 San Patricio.
• El Pozo Santo Tomás, ya se encuentra operando por lo que el suministro se regularizará en las colonias del municipio de Soledad de Graciano Sánchez. Se lleva a cabo diferentes maniobras para la instalación del equipo de bombeo, las zona de influencia, es la siguiente:
 Santo Tomás.
 Santa Lucía.
 San Patricio.
 Vizcaya.
 La Esperanza.
 Terremoto.
 Luna Azul.
 Ciudad Real.
 La Misión.
 La Cofradía</t>
  </si>
  <si>
    <t xml:space="preserve">
• Se lleva a cabo maniobras para la instalación de equipo de bombeo, en el Pozo Salk II, el suministro de agua se regularizará gradualmente en las siguientes colonias:
 Comunidad de Tierra Blanca.
 Simón Díaz.
 El Aguaje.
 Tepeyac.
 Lomas de Satélite.
 Lomas de Bellavista.
 Satélite Francisco I Madero.
• El pozo Tangamanga ll se encuentra nuevamente en operación.  Aquí te dejamos las colonias que se encuentran en su radio de cobertura y en la cuales se restablecerá el servicio de agua por red. El suministro de agua se reestablecerá gradualmente en la zona de influencia:
 Industrial Aviación 1ra y 2da Sección.
 Damián Carmona.
 Los Álamos 1 Y 2.
 Villas Vicensa.
 Misión de Santiago.
 Norte.
 Pedroza.
 Tercera Chica.</t>
  </si>
  <si>
    <t>• Se lleva a cabo maniobra para la instalación del equipo de bombeo en el Pozo Perinorte I, ya se encuentra operando nuevamente, El servicio se reestablecerá gradualmente en la zona de influencia:
 San Angelín I y II.
 María Cecilia.
 Angostura.
 Granjas de la Estrella.
 Rinconadas.
 Villas del Saucito I y II.
 Sauzalito.
 Villas del Saucito.
 Saucito.
 División del Norte.
 Jardines del Norte.
 Privada de María Cecilia.
• INTERAPAS se encuentra trabajando en la reactivación del pozo Tangamanga ll. Si vives en las siguientes colonias, toma precauciones ya que el suministro por red se verá afectado:
 Industrial Aviación 1ra y 2da Sección.
 Damián Carmona.
 Los Álamos 1 Y 2.
 Villas Vicensa.
 Misión de Santiago.
 Norte.
 Pedroza.
 Tercera Chica.</t>
  </si>
  <si>
    <t>• Pozo de Villas del Morro en el Municipio de Soledad de Graciano Sánchez, ya se encuentra operando. Se cambia completamente el equipo de bombeo por equipo nuevo. El tiempo de espera para la intervención de los pozos varía en cada uno, dependiendo de la gravedad de la falla. La zona de influencia es la siguiente, donde se reestablecerá el servicio gradualmente:
 La Lomita.
 El Morro.
 Providencia.
 Hogares Populares Pavón.
 La Huerta.
 Villas del Morro.
 El Canto.
 San Francisco.
• El pozo Salk V queda fuera de operación, debido a una falla electromecánica. Estaremos informando cuando sea restablecido. Área de influencia:
 El Aguaje 2000.
 El Aguaje.
 Salk.
• Entra en operación el pozo Santo Tomás. A continuación, te informamos el área de influencia:
 Santo Tomás.
 Santa Lucía.
 Vizcaya.
 Las Esperanza.
 El Terremoto.
 San Patricio.
 Luna Azul.
 Ciudad Real.
 La Misión.
 La Cofradía.</t>
  </si>
  <si>
    <t>• Entra en operación el pozo Salazares II. A continuación, te decimos cuáles son las zonas a las que abastece:
 Valle Escondido.
 Fuentes del Sauce.
 Las Brisas.
 Wenceslao.
 Los Salazares.
 Saucito.
 Santa Rosa.
 San Angelín III.
 Jardines del Sauzal.
 Rinconadas.
 Condado del Sauzal.
 Mediterráneo Residencial.
• Debido a una falla en el equipo de bombeo, el pozo Salazares II se encuentra fuera de operación; estaremos informando cuando sea restablecido. El área de influencia es la siguiente:
 Valle Escondido.
 Fuentes del Sauce.
 Las Brisas.
 Wenceslao.
 Los Salazares.
 Saucito.
 Santa Rosa.
 San Angelín III.
 Jardines del Sauzal.
 Rinconadas.
 Condado del Sauzal.
 Mediterránea residencial.</t>
  </si>
  <si>
    <t xml:space="preserve">
• El pozo Santo Tomás se encuentra en mantenimiento, por lo que, queda fuera de operación. Estaremos informando cuando sea restablecido. El área de influencia es la siguiente:
 Santo Tomás.
 Santa Lucía.
 Vizcaya.
 La Esperanza.
 El Terremoto.
 San Patricio.
 Luna Azul.
 Ciudad Real.
 La Misión.
 La Cofradía.
• Entra nuevamente en operación rebombeo Morales. Aquí te compartimos las colonias que abarca. El servicio se reestablecerá gradualmente, en la zona de influencia:
 Lomas de Los Filtros.
 Burócratas del Estado.
 Morales.
 Morales Campestre.
 Campestre Morales.
 Pirules.
 Verde Campestre.
 Las Piedras.
 Eucaliptos.
 Campestre
 Albino García.</t>
  </si>
  <si>
    <t xml:space="preserve">
• Como parte de nuestro protocolo de atención para que en la franja afectada por El Realito, y no falte el agua, se activaron los pozos de reserva, entre ellos el pozo Balcones del Valle, el cual rehabilitamos para garantizar su correcto funcionamiento.
• El pozo Villas del Morro se encuentra fuera de operación. A continuación te informamos las zonas de afluencia:
 El Morro.
 Providencia.
 La Lomita.
 Hogares Populares Pavón.
 La Huerta.
 Villas del Morro.
 El Canto.
 San Francisco.</t>
  </si>
  <si>
    <t>Potabilizadoras.</t>
  </si>
  <si>
    <t xml:space="preserve">• Gracias a la reactivación de la planta Potabilizadora Himalaya, se refuerza el suministro para 5 mil viviendas de las colonias Lomas tercera y cuarta sección, en el poniente de la Capital. El agua que recibe proviene de la presa San José y su proceso de potabilización tiene varias etapas.
• ¡En INTERAPAS garantizamos el abasto de agua en el Centro Histórico! Gracias al mantenimiento en la planta potabilizadora Los Filtros y a los niveles aceptables en la presa San José, es posible mantener el suministro de agua potable en el primer cuadro de la ciudad. Reafirmamos nuestro compromiso de mantener un servicio de calidad y garantizar el acceso al agua potable para las y los usuarios.
• El 12 de mayo, se hace la reinauguración de la Planta Potabilizadora Himalaya. Con la mejora de la producción en la planta, se beneficiarán a más de 5 mil viviendas. </t>
  </si>
  <si>
    <t>Mantener en óptimas condiciones las potabilizadoras, con el objeto de aprovechar al máximo el agua de la presas, para mantener un flujo constante en el suminsitro de agua potable.</t>
  </si>
  <si>
    <t>Operativo de distribicuión de agua.</t>
  </si>
  <si>
    <t>• Se atiende calles de Cañada de Lobo con distribución de agua mediante pipa, las cuales se han visto afectadas por la falla del ducto El Realito. Con este servicio se está garantizando el acceso al agua a los vecinos de la zona.
• Se sigue abasteciendo con camiones cisterna en el área de influencia el Poso Mezquital III, Colonia Juan Pablo y sus alrededores.
• ¡En INTERAPAS las pipas no se detienen!  Continuamos con la distribución de agua mediante pipas en distintos puntos de la zona metropolitana Nuestro equipo de distribución trabaja sin pausa, comprometidos con garantizar el acceso al agua en cualquier contingencia.
• INTERAPAS opera en los tres turnos para garantizar el abastecimiento de agua en la zona metropolitana.
• Durante cualquier contingencia, INTERAPAS mantiene operativos de abasto mediante pipas. Hacienda de Jacarandas y zonas aleñadas.
• Se está recorriendo las colonias de la zona metropolitana para llevar el agua a la ciudadanía. Se comenzará en Las Flores, Los Pinos, El Mezquital y Rural Atlas. Durante el día abarcaremos otras zonas.
• Se están recorriendo las colonias de la zona metropolitana para llevar el agua a la ciudadanía. Se comenzará en Las Flores, Los Pinos, El Mezquital y Rural Atlas. Durante el día abarcaremos otras zonas.
• El equipo de pipas de INTERAPAS  recorre todos los días las colonias de la zona metropolitana para llevar servicio a la población. Los Álamos, Las Flores, Jacarandas, Los Reyitos, Prolongación Muñoz y otros puntos de la zona.
• Nuestras pipas de agua ya se encuentran en circulación en diversas calles y colonias. Desde temprano se llevó el servicio a Villas de Sauzalito, calle Sara Pérez de Madero, calle Venus, Teresa Cepeda y Ahumada, y calle Robles.
• INTERAPAS realiza distribución de agua con pipa en diversas. Se atienden a vecinos de la colonia Morelos en el municipio de Soledad de Graciano Sánchez.
• INTERAPAS continua con la distribución de agua en PIPA enlas colonias Los Reyes, Jacarandas y Los Reyitos, en calles como Manuela López, Gertrudis Uribe y Martínez, Mitla, Prol. Muñoz, entre otras.
• Estamos atendiendo calles de las colonias Las Flores y Los Pinos en tanto se sigue trabajado en la instalación del equipo de bombeo del Pozo Perinorte I.
• En la mañana del 30 de junio estuvimos en las colonias Las Flores, Jacarandas y Los Reyitos, recorriendo varias calles como Mitla, Pirules, Robles, Sara Pérez, Truenos, Olmos, Noche Buena, Álamos, Gladiola, Los Pinos, entre otras, para llevar el agua a la ciudadanía.
• Se da recorrido en colonias llevando el agua a calles de las colonias Simón Díaz, Guanos, Hogares Populares Pavón, Mártires de la Revolución, CD 2000 y calles de la delegación de La Pila.
• Se recorren varias colonias de la zona metropolitana como: Las Huertas, San Francisco, Jardines de Oriente, División del Norte, Las Norias, Ignacio Altamirano y la delegación de La Pila. Seguimos redoblando esfuerzos para llevar el agua a la ciudadanía.
• Se continúen diferentes recorridos por las zonas más afectadas, entre ellas, calle Mitla, Madre Selva, Robles, calle Andrea, Andador Petróleo, calle Observatorio, Arco de Belén, calle Saturno, entre otras.</t>
  </si>
  <si>
    <t xml:space="preserve">
• Se continúan haciendo recorridos en las diferentes colonias de la zona metropolitana, para llevar el agua a la ciudadanía. Hoy hemos estado en Los Reyitos, Jacarandas, Las Flores, CD 2000, entre otras.
• Se siguen haciendo recorridos en distintas colonias de la Zona Metropolitana, para llevar el agua, como en Villas del Morro, Capulines, Las Flores y otros sectores; así como en diferentes calles en la delegación de La Pila.
• Los operadores de pipas llevan el servicio de agua a la comunidad. Hoy han estado recorriendo diferentes colonias como Lomas de Santiago del Río, Arcos de San Pedro, Villas del Morro, Mártires de la Revolución, entre otras.
• INTERAPAS estuvo recorriendo distintas calles de las colonias La Lomita, Fraccionamiento Valle de Santa Lucía, La Victoria, Circuito Oriente, entre otras.
• INTERAPAS sigue recorriendo diferentes sectores de la Zona Metropolitana. Hoy por la mañana estuvimos llevando agua a las colonias Morelos II, Jardines de Oriente, La Victoria, Fracc. Santa Lucía, entre otros puntos.
• Se redoblan los esfuerzos para distribuir el agua en diferentes colonias de la zona metropolitana. Hoy por la mañana estuvimos recorriendo diversas calles de las colonias Hermenegildo J. Aldana, Jacarandas, Los Reyitos y Rural Atlas.
• Pipas de INTERAPAS continúan recorriendo varias calles de las colonias Jacarandas, Las Flores, Los Pinos y otras, para llevar el agua a la población.
• Se sigue recorriendo las colonias de la zona metropolitana para llevar el agua a la ciudadanía. Hoy estuvimos en distintas colonias como Real Providencia, Fraccionamiento Sta. Lucía, San Patricio, La Lomita, Hogares Populares, entre otras.
• Nuestras pipas recorren todos los días la zona metropolitana, para llevar el agua a la ciudadanía. Estuvimos en CD 2000, Mártires de la Revolución, colonia La Loma en Soledad de Graciano Sánchez, Las Norias, Rural Atlas, La Pila, entre otras zonas.
• Nuestras pipas recorren todos los días la zona metropolitana para llevar el servicio a las y los ciudadanos. Estuvimos en diferentes puntos, como Sierra Colorada, calles Marte y Neptuno, calle Ciprés, 3a Privada de la Cruz, Camino a Rancho Viejo, condominios Simón Díaz, calle Robles, calles Saturno y Urano, Camino a Angostura, entre otras.
• Estamos realizando recorridos por la Zona Metropolitana, para llevar el agua a la población. Hoy estuvimos en diferentes calles y colonias, como Jacarandas, Las Flores, Reyitos, Bugambilias, entre otras.</t>
  </si>
  <si>
    <t>• INTERAPAS informa a la ciudadanía que el agua de El Realito ya cumple con la norma de calidad del Organismo Operador. Personal del Laboratorio de Calidad de Agua de INTERAPAS confirmó que el suministro proveniente de “El Realito” ya cumple con los estándares de calidad establecidos en la normativa NOM-127-SSA1-2021 para uso y consumo humano. Al 30 de abril, el agua de este sistema abastece con normalidad a la zona sur-oriente de la ciudad, tras los trabajos de monitoreo del organismo y el desfogue realizado por la empresa Aqualia. Personal de INTERAPAS, en coordinación con la empresa operadora Aqualia, llevó a cabo un muestreo del líquido inyectado a la red, confirmando que se encuentra dentro de los parámetros necesarios para su distribución. Derivado de lo que acontece, el Organismo Operador recomienda a los usuarios realizar limpieza de aljibes y cisternas para asegurar que el agua almacenada también se mantenga en condiciones óptimas. El organismo continuará realizando monitoreos y análisis de calidad.
• ¡Atención!  Para garantizar la calidad del agua proveniente de El Realito estamos manteniendo vigilancia constante, a través de nuestro laboratorio, sobre el líquido que está llegando a las viviendas. Si el agua que llega a tu casa tiene apariencia turbia, recomendamos usarla solo para actividades como la limpieza de sanitarios o patios, o incluso para el lavado de ropa, mientras se resuelve la situación.
• Comienza a llegar agua del ducto El Realito a los tanques de distribución, INTERAPAS mantiene el monitoreo sobre la calidad del agua. El suministro se regularizará gradualmente.
• El día 19 de abril falla el suministro de agua El Realito y afectará la siguiente zona de influencia: Prados Primera, J. Aldama, Jardines de Oriente, Azteca y Cecilia Occelli.
• El laboratorio de Calidad del Agua de INTERAPAS detectó parámetros fuera de norma en el agua proveniente de El Realito y notificó de inmediato a la CEA para iniciar maniobras de desfogue.
• El 10 de abril vuelve a entrar en operación El Realito. El suministro de agua se irá restableciendo gradualmente en los próximos días.
• Se detecta que el agua proveniente de “El Realito” está llegando turbia, por lo que, la empresa operadora del acueducto tendrá que desecharla hasta que esta cumpla con la calidad que obliga la norma sanitaria para uso y consumo humano. Desde el organismo estaremos monitoreando la calidad del líquido e informaremos cuando sea regularizado el servicio.
• ¡Aviso importante! Debido a la falta de energía en las plantas de bombeo de  El Realito se dejó de enviar agua a San Luis Potosí el 19 de mayo, por lo que se ve momentáneamente afectado el suministro del líquido. Informaremos cuando se reestablezca el servicio.
• Ante la décima falla del acueducto El Realito, en lo que va del año, en INTERAPAS activamos los pozos de reserva para mitigar el impacto en las colonias que dependen de este sistema y atender de manera prioritaria las necesidades de los habitantes afectados. Interapas activa el protocolo de atención con los pozos: Abastos I, Hostal e Himno Nacional.
• Pipas de INTERAPAS siguen recorriendo colonias como Hogares Populares, La Lomita, Jardines de Oriente, Los Reyes, CD 2000 y otras. Seguimos llevando el agua a la ciudadanía, en diferentes puntos de la Zona Metropolitana.</t>
  </si>
  <si>
    <t xml:space="preserve">
• El 14 de junio comenzó a llegar agua proveniente de El Realito, la cual ya cumple con los estándares de calidad, que establece la norma sanitaria, apta para el consumo humano. Personal de laboratorio de INTERAPAS mantiene el monitoreo del líquido.
• Operadora de El Realito sigue enviando agua de mala calidad a San Luis Potosí. A pesar de haber anunciado que esta se desecharía antes de su ingreso a la red municipal, la empresa Aquos continúa mandando líquido que NO cumple con la norma sanitaria. A través de la Comisión Estatal del Agua, INTERAPAS urgió a la compañía mejorar sus procesos y enviar agua que sea apta para el consumo humano. Personal de laboratorio mantiene un monitoreo constante del líquido proveniente de dicho sistema. Ante ello, hemos activado los pozos de reserva y continuamos con el reparto mediante pipas.
• Se desfoga agua de El Realito, personal del laboratorio de INTERAPAS detectó la llegada de agua turbia proveniente del ducto, el agua no cumple con la calidad que debería de cumplir de acuerdo a la Norma.
• Después de que INTERAPAS diera a conocer la llegada de agua turbia proveniente de El Realito, la empresa Aquos encargada de operar ese sistema dejó de enviar el líquido a los tanques de distribución, evitando así que llegue a los hogares potosinos hasta que cumpla con los parámetros de calidad que marca la norma sanitaria. Se seguirá monitoreando la situación y se informará cuando se restablezca el servicio.
• El día 11 de junio, personal del laboratorio de INTERAPAS detectó la llegada de agua turbia proveniente de El Realito. A través de la Comisión Estatal del Agua (CEA), se solicitará a la empresa operadora del acueducto el desfogue del líquido antes de que sea inyectado a los tanques de almacenamiento, ya que este no es apto para el consumo humano. Esta situación fue identificada en varias colonias al sur de la capital potosina. Se recomienda usar el líquido sólo para tareas no esenciales, como lavar patios, el sanitario o limpieza general.
• Comienza a llegar agua procedente de El Realito a los tanques de distribución. Nos mantenemos monitoreando la calidad del líquido, a fin de restablecer el servicio lo más pronto posible. En lo que va del año se han contabilizado 44 días sin agua proveniente de esta presa.
• Este viernes 06 de junio se reportó una nueva falla en el acueducto de El Realito, por lo que, desde INTERAPAS activamos los pozos de reserva Abastos I, Hostal, Himno Nacional y Balcones. Además mantenemos la distribución de agua mediante pipas, en las zonas principalmente afectadas.</t>
  </si>
  <si>
    <t>Atención emertente por fallas del ducto El realito.</t>
  </si>
  <si>
    <t>• Se sigue con los operativos de distribución de agua en las zonas afectadas por El Realito, ante las recientes afectaciones en la calidad del agua. Se trabaja arduamente para garantizar el suministro mientras se llevan a cabos las acciones correctivas.
• ¡Atención! Por mala calidad del agua proveniente de El Realito, la empresa operadora Aquos realiza desfogue del líquido en la capital. INTERAPAS activa protocolo de atención con pipas y la activación de pozos de reserva para garantizar el suministro de agua de calidad en la zona de influencia.
• El día 22 de abril, INTERAPAS realizó un operativo nocturno de pipas en al Colonia Simón Díaz, ante la falta del agua que se recibe del ducto El Realito. Continuaremos llevando agua a las colonias que dependan de este sistema.
• A cuatro días se sigue abasteciendo con camiones cisterna a las zonas afectadas por la falta de agua del ducto El Realito. Si necesitas una pipa, comunícate a nuestra línea de ACUATEL, al teléfono444 123 6400.
• A cinco días con la falla del ducto El Realito, INTERAPAS continua con protocolo de atención con pipas y tandeo por medio de la red.
• El día 21 de abril se sigue abasteciendo con camiones cisterna a las zonas afectadas por falta de agua del ducto El Realito.
• En el segundo día consecutivo de falla de El Realito en el mes, INTERAPAS mantiene su plan de acción para abastecer a las colonias afectadas. Entre 2024 y 2025, El Realito ha dejado de operar 300 días. Por ello, Interapas ha implementado protocolos que ayudar a mitigar la falta de suministro de este sistema.
• El lunes 8 de abril se activa el protocolo de distribución de agua con pipas y tandeo, para atender a las familias afectadas por la suspensión del abasto de líquido procedente de El Realito.
• El 07 de abril por falla de El Realito, INTERAPAS activa protocolo de atención con pipas y tandeo por red en la zona sur poniente de la capital.
• Se detectó una falla en la línea de abastecimiento de El Realito, afectando a los habitantes que dependen de este sistema. INTERAPAS ha activado el protocolo de atención, implementando el abastecimiento de agua a través de pipas para minimizar el impacto y garantizar el servicio a los usuarios.
• El 31 de mayo, comenzó a llegar agua limpia de “El Realito” , por lo que, queda regularizado el servicio, que se regularizará gradualmente.
• Debido a que el agua proveniente de “El Realito” está llegando turbia, reforzamos nuestros operativos de distribución mediante pipas en toda la Zona Metropolitana.
• Se continua con los recorridos por todas las colonias de la zona metropolitana, llevando servicio de agua potable a la ciudadanía. Hoy por la mañana estuvimos en Las Norias, Jardines de Oriente, Hermenegildo J. Aldana, Terremoto y Guanos.
• El equipo de pipas recorre todos los días las colonias de la zona metropolitana para llevar servicio a la población. Estuvimos en Los Álamos, Las Flores, Jacarandas, Los Reyitos, Prolongación Muñoz y otros puntos de la zona.
• El equipo técnico de INTERAPAS continua reforzando sus acciones operativas, para llevar el suministro de agua a toda la Zona Metropolitana, tras una semana sin servicio de El Realito.
• Ante la falla en El Realito, los pozos de reserva Himno Nacional y San Leonel se mantienen funcionando, para que las colonias sigan recibiendo agua por la red. 23 de mayo del año en curso.</t>
  </si>
  <si>
    <t xml:space="preserve">
• 22 de mayo, el tercer día sin servicio del sistema El Realito, seguimos aplicando nuestro plan de acción, con la operación de pozos de reserva y recorridos con camiones cisterna, atendiendo a todas las colonias de la  Zona Metropolitana. INTERAPAS se mantiene atento a la reactivación del servicio desde el acueducto.
• El martes 20 de mayo, se registró una nueva avería en el acueducto de El Realito justo al momento de reiniciar el bombeo de agua, tras repararse un desperfecto en la energía eléctrica que lo había dejado fuera de operación. En INTERAPAS continuamos con nuestro protocolo de atención para las zonas afectadas, con pozos de reserva para el envío de agua por red y operativos de distribución con pipas.
• Durante el segundo día sin servicio de El Realito, continuamos con el protocolo de atención que incluye la activación de pozos de reserva para priorizar envío del agua por red. Complementamos con operativos con camiones cisterna, que hoy se encuentran al oriente de la cuidad, en distintas colonias como Hermenegildo J. Aldana.
• A consecuencias de la falla del El Realito, el 19 de mayo pipas de INTERAPAS estuvieron recorriendo los Álamos, calle Framboyanes, calle Mitla, calle Minotauro, Nochebuena, Robles y Madre Selva, para llevar agua potable a los hogares de estas zonas.
• La mañana del viernes 27 de junio se llevaron a cabo recorridos en diferentes calles de las colonias Hogares Populares Pavón, Fraccionamiento Santa Lucía, Mártires de la Revolución, El Terremoto, así como en Circuito Santa Inés. Seguimos trabajando para llevar el agua a los ciudadanos.
• Como parte de nuestro protocolo de atención, implementamos rutas de distribución mediante pipas para llevar agua a las zonas afectadas por El Realito.
• En el tercer día (8 de junio)  sin agua de El Realito, continuamos aplicando nuestro protocolo de atención para que las zonas afectadas puedan seguir teniendo servicio. Activamos los pozos de reserva Hostal, Balcones, Himno Nacional y Abastos I, que inyectan agua a la red para suplir la falta de suministro. Además, ampliamos las rutas de distribución mediante pipas.
• Seguimos con nuestro protocolo de abastecimiento de agua mediante pipas, recorriendo las zonas afectadas por la nueva falla en El Ralito. También se activaron los pozos de reserva Abastos I, Hostal, Himno Nacional y Balcones.</t>
  </si>
  <si>
    <t>º</t>
  </si>
  <si>
    <t>Materiales, accesorios y suministros de laboratorio.</t>
  </si>
  <si>
    <t>Otros productos químicos.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</si>
</sst>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0.0%"/>
    <numFmt numFmtId="166" formatCode="0.0"/>
  </numFmts>
  <fonts count="31" x14ac:knownFonts="1">
    <font>
      <sz val="11"/>
      <color theme="1"/>
      <name val="Calibri"/>
      <family val="2"/>
      <scheme val="minor"/>
    </font>
    <font>
      <sz val="11"/>
      <color theme="1"/>
      <name val="Calibri"/>
      <family val="2"/>
      <scheme val="minor"/>
    </font>
    <font>
      <sz val="11"/>
      <name val="Calibri"/>
      <family val="2"/>
      <scheme val="minor"/>
    </font>
    <font>
      <b/>
      <sz val="12"/>
      <color theme="1"/>
      <name val="Noto Sans"/>
      <family val="2"/>
    </font>
    <font>
      <sz val="11"/>
      <color theme="1"/>
      <name val="Noto Sans"/>
      <family val="2"/>
    </font>
    <font>
      <b/>
      <sz val="12"/>
      <color theme="4" tint="-0.499984740745262"/>
      <name val="Noto Sans"/>
      <family val="2"/>
    </font>
    <font>
      <sz val="12"/>
      <color theme="1"/>
      <name val="Noto Sans"/>
      <family val="2"/>
    </font>
    <font>
      <b/>
      <sz val="10"/>
      <color theme="4" tint="-0.499984740745262"/>
      <name val="Noto Sans"/>
      <family val="2"/>
    </font>
    <font>
      <sz val="10"/>
      <color theme="1"/>
      <name val="Noto Sans"/>
      <family val="2"/>
    </font>
    <font>
      <b/>
      <sz val="9"/>
      <color theme="1"/>
      <name val="Noto Sans"/>
      <family val="2"/>
    </font>
    <font>
      <sz val="8"/>
      <color theme="1"/>
      <name val="Noto Sans"/>
      <family val="2"/>
    </font>
    <font>
      <sz val="9"/>
      <color theme="1"/>
      <name val="Noto Sans"/>
      <family val="2"/>
    </font>
    <font>
      <b/>
      <sz val="9"/>
      <color theme="0"/>
      <name val="Noto Sans"/>
      <family val="2"/>
    </font>
    <font>
      <b/>
      <sz val="9"/>
      <color theme="4" tint="-0.499984740745262"/>
      <name val="Noto Sans"/>
      <family val="2"/>
    </font>
    <font>
      <b/>
      <sz val="9"/>
      <name val="Noto Sans"/>
      <family val="2"/>
    </font>
    <font>
      <sz val="9"/>
      <name val="Noto Sans"/>
      <family val="2"/>
    </font>
    <font>
      <sz val="8"/>
      <name val="Noto Sans"/>
      <family val="2"/>
    </font>
    <font>
      <sz val="7"/>
      <name val="Noto Sans"/>
      <family val="2"/>
    </font>
    <font>
      <sz val="8.5"/>
      <name val="Noto Sans"/>
      <family val="2"/>
    </font>
    <font>
      <b/>
      <sz val="8"/>
      <color theme="1"/>
      <name val="Noto Sans"/>
      <family val="2"/>
    </font>
    <font>
      <sz val="7.5"/>
      <name val="Noto Sans"/>
      <family val="2"/>
    </font>
    <font>
      <b/>
      <sz val="8"/>
      <name val="Noto Sans"/>
      <family val="2"/>
    </font>
    <font>
      <b/>
      <sz val="9"/>
      <color theme="3" tint="-0.249977111117893"/>
      <name val="Noto Sans"/>
      <family val="2"/>
    </font>
    <font>
      <sz val="9"/>
      <color theme="0"/>
      <name val="Noto Sans"/>
      <family val="2"/>
    </font>
    <font>
      <b/>
      <sz val="9"/>
      <color rgb="FF000000"/>
      <name val="Noto Sans"/>
      <family val="2"/>
    </font>
    <font>
      <sz val="9"/>
      <color rgb="FF000000"/>
      <name val="Noto Sans"/>
      <family val="2"/>
    </font>
    <font>
      <b/>
      <sz val="10"/>
      <name val="Noto Sans"/>
      <family val="2"/>
    </font>
    <font>
      <sz val="9"/>
      <color theme="1"/>
      <name val="Calibri"/>
      <family val="2"/>
      <scheme val="minor"/>
    </font>
    <font>
      <sz val="9"/>
      <name val="Calibri"/>
      <family val="2"/>
      <scheme val="minor"/>
    </font>
    <font>
      <sz val="8"/>
      <name val="Calibri"/>
      <family val="2"/>
      <scheme val="minor"/>
    </font>
    <font>
      <sz val="10"/>
      <name val="Noto Sans"/>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1C325A"/>
        <bgColor indexed="64"/>
      </patternFill>
    </fill>
    <fill>
      <patternFill patternType="solid">
        <fgColor rgb="FF0E2E7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4.9989318521683403E-2"/>
        <bgColor indexed="64"/>
      </patternFill>
    </fill>
  </fills>
  <borders count="93">
    <border>
      <left/>
      <right/>
      <top/>
      <bottom/>
      <diagonal/>
    </border>
    <border>
      <left/>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auto="1"/>
      </left>
      <right/>
      <top/>
      <bottom style="thin">
        <color indexed="64"/>
      </bottom>
      <diagonal/>
    </border>
    <border>
      <left/>
      <right style="hair">
        <color auto="1"/>
      </right>
      <top/>
      <bottom style="thin">
        <color indexed="64"/>
      </bottom>
      <diagonal/>
    </border>
    <border>
      <left/>
      <right style="medium">
        <color indexed="64"/>
      </right>
      <top style="thin">
        <color indexed="64"/>
      </top>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bottom/>
      <diagonal/>
    </border>
    <border>
      <left style="hair">
        <color auto="1"/>
      </left>
      <right style="medium">
        <color indexed="64"/>
      </right>
      <top/>
      <bottom/>
      <diagonal/>
    </border>
    <border>
      <left style="hair">
        <color auto="1"/>
      </left>
      <right style="hair">
        <color auto="1"/>
      </right>
      <top/>
      <bottom/>
      <diagonal/>
    </border>
    <border>
      <left style="thin">
        <color indexed="64"/>
      </left>
      <right style="hair">
        <color indexed="64"/>
      </right>
      <top style="thin">
        <color indexed="64"/>
      </top>
      <bottom/>
      <diagonal/>
    </border>
    <border>
      <left style="thin">
        <color indexed="64"/>
      </left>
      <right style="hair">
        <color auto="1"/>
      </right>
      <top/>
      <bottom style="thin">
        <color indexed="64"/>
      </bottom>
      <diagonal/>
    </border>
    <border>
      <left style="hair">
        <color auto="1"/>
      </left>
      <right style="thin">
        <color indexed="64"/>
      </right>
      <top style="thin">
        <color auto="1"/>
      </top>
      <bottom/>
      <diagonal/>
    </border>
    <border>
      <left style="hair">
        <color auto="1"/>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58">
    <xf numFmtId="0" fontId="0" fillId="0" borderId="0" xfId="0"/>
    <xf numFmtId="0" fontId="4" fillId="0" borderId="0" xfId="0" applyFont="1"/>
    <xf numFmtId="0" fontId="4" fillId="0" borderId="8" xfId="0" applyFont="1" applyBorder="1"/>
    <xf numFmtId="0" fontId="7" fillId="0" borderId="9" xfId="0" applyFont="1" applyBorder="1" applyAlignment="1">
      <alignment vertical="center"/>
    </xf>
    <xf numFmtId="0" fontId="4" fillId="0" borderId="9" xfId="0" applyFont="1" applyBorder="1"/>
    <xf numFmtId="0" fontId="8" fillId="0" borderId="8" xfId="0" applyFont="1" applyBorder="1" applyAlignment="1">
      <alignment horizontal="left" vertical="center" wrapText="1"/>
    </xf>
    <xf numFmtId="0" fontId="10" fillId="0" borderId="8" xfId="0" applyFont="1" applyBorder="1"/>
    <xf numFmtId="0" fontId="4" fillId="0" borderId="0" xfId="0" applyFont="1" applyAlignment="1">
      <alignment vertical="center" wrapText="1"/>
    </xf>
    <xf numFmtId="0" fontId="8" fillId="0" borderId="0" xfId="0" applyFont="1"/>
    <xf numFmtId="0" fontId="11" fillId="0" borderId="0" xfId="0" applyFont="1" applyAlignment="1">
      <alignment wrapText="1"/>
    </xf>
    <xf numFmtId="0" fontId="15" fillId="0" borderId="8" xfId="0" applyFont="1" applyBorder="1"/>
    <xf numFmtId="0" fontId="14" fillId="0" borderId="0" xfId="0" applyFont="1" applyAlignment="1">
      <alignment vertical="center"/>
    </xf>
    <xf numFmtId="0" fontId="14" fillId="0" borderId="9" xfId="0" applyFont="1" applyBorder="1" applyAlignment="1">
      <alignment vertical="center"/>
    </xf>
    <xf numFmtId="0" fontId="14" fillId="0" borderId="13" xfId="0" applyFont="1" applyBorder="1" applyAlignment="1">
      <alignment vertical="center"/>
    </xf>
    <xf numFmtId="0" fontId="15" fillId="0" borderId="9" xfId="0" applyFont="1" applyBorder="1"/>
    <xf numFmtId="0" fontId="14" fillId="0" borderId="13" xfId="0" applyFont="1" applyBorder="1" applyAlignment="1">
      <alignment vertical="center" wrapText="1"/>
    </xf>
    <xf numFmtId="0" fontId="14" fillId="0" borderId="16" xfId="0" applyFont="1" applyBorder="1" applyAlignment="1">
      <alignment vertical="center" wrapText="1"/>
    </xf>
    <xf numFmtId="0" fontId="15" fillId="0" borderId="0" xfId="0" applyFont="1" applyAlignment="1">
      <alignment vertical="center" wrapText="1"/>
    </xf>
    <xf numFmtId="0" fontId="14" fillId="0" borderId="16" xfId="0" applyFont="1" applyBorder="1" applyAlignment="1">
      <alignment vertical="center"/>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xf numFmtId="0" fontId="14" fillId="0" borderId="0" xfId="0" applyFont="1"/>
    <xf numFmtId="0" fontId="15" fillId="0" borderId="0" xfId="0" applyFont="1" applyAlignment="1">
      <alignment vertical="center"/>
    </xf>
    <xf numFmtId="0" fontId="14" fillId="0" borderId="8" xfId="0" applyFont="1" applyBorder="1" applyAlignment="1">
      <alignment horizontal="center" vertical="center" wrapText="1"/>
    </xf>
    <xf numFmtId="0" fontId="15" fillId="0" borderId="9" xfId="0" applyFont="1" applyBorder="1" applyAlignment="1">
      <alignment horizontal="center"/>
    </xf>
    <xf numFmtId="0" fontId="15" fillId="0" borderId="34" xfId="0" applyFont="1" applyBorder="1"/>
    <xf numFmtId="0" fontId="15" fillId="0" borderId="35" xfId="0" applyFont="1" applyBorder="1"/>
    <xf numFmtId="0" fontId="15" fillId="0" borderId="36" xfId="0" applyFont="1" applyBorder="1"/>
    <xf numFmtId="0" fontId="14" fillId="0" borderId="0" xfId="0" applyFont="1" applyAlignment="1">
      <alignment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5" fillId="0" borderId="35" xfId="0" applyFont="1" applyBorder="1" applyAlignment="1">
      <alignment horizontal="center"/>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xf>
    <xf numFmtId="0" fontId="15" fillId="0" borderId="7" xfId="0" applyFont="1" applyBorder="1" applyAlignment="1">
      <alignment horizontal="center"/>
    </xf>
    <xf numFmtId="0" fontId="14" fillId="0" borderId="26" xfId="0" applyFont="1" applyBorder="1" applyAlignment="1">
      <alignment horizontal="center" vertical="center" wrapText="1"/>
    </xf>
    <xf numFmtId="0" fontId="6" fillId="0" borderId="0" xfId="0" applyFont="1" applyAlignment="1">
      <alignment vertical="center" wrapText="1"/>
    </xf>
    <xf numFmtId="0" fontId="19" fillId="0" borderId="8" xfId="0" applyFont="1" applyBorder="1"/>
    <xf numFmtId="0" fontId="6" fillId="0" borderId="8" xfId="0" applyFont="1" applyBorder="1" applyAlignment="1">
      <alignment vertical="center"/>
    </xf>
    <xf numFmtId="0" fontId="6" fillId="0" borderId="8" xfId="0" applyFont="1" applyBorder="1"/>
    <xf numFmtId="1" fontId="8" fillId="0" borderId="26" xfId="0" applyNumberFormat="1" applyFont="1" applyBorder="1" applyAlignment="1">
      <alignment horizontal="center" wrapText="1"/>
    </xf>
    <xf numFmtId="1" fontId="4" fillId="0" borderId="0" xfId="0" applyNumberFormat="1" applyFont="1" applyAlignment="1">
      <alignment horizontal="center" wrapText="1"/>
    </xf>
    <xf numFmtId="0" fontId="4" fillId="0" borderId="49" xfId="0" applyFont="1" applyBorder="1"/>
    <xf numFmtId="0" fontId="4" fillId="0" borderId="50" xfId="0" applyFont="1" applyBorder="1"/>
    <xf numFmtId="0" fontId="4" fillId="0" borderId="51" xfId="0" applyFont="1" applyBorder="1"/>
    <xf numFmtId="0" fontId="16" fillId="0" borderId="0" xfId="0" applyFont="1"/>
    <xf numFmtId="0" fontId="16" fillId="0" borderId="0" xfId="0" applyFont="1" applyAlignment="1">
      <alignment vertical="center"/>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5" fillId="0" borderId="20" xfId="0" applyFont="1" applyBorder="1" applyAlignment="1">
      <alignment horizontal="center" vertical="center" wrapText="1"/>
    </xf>
    <xf numFmtId="0" fontId="13" fillId="0" borderId="8"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14" fillId="5" borderId="17" xfId="0" applyFont="1" applyFill="1" applyBorder="1" applyAlignment="1">
      <alignment horizontal="center" vertical="center" wrapText="1"/>
    </xf>
    <xf numFmtId="0" fontId="14" fillId="5" borderId="14" xfId="0" applyFont="1" applyFill="1" applyBorder="1" applyAlignment="1">
      <alignment horizontal="left" vertical="center" wrapText="1"/>
    </xf>
    <xf numFmtId="0" fontId="11" fillId="0" borderId="17" xfId="0" applyFont="1" applyBorder="1" applyAlignment="1">
      <alignment horizontal="center"/>
    </xf>
    <xf numFmtId="0" fontId="14" fillId="5" borderId="14" xfId="0" applyFont="1" applyFill="1" applyBorder="1" applyAlignment="1">
      <alignment horizontal="center" vertical="center" wrapText="1"/>
    </xf>
    <xf numFmtId="0" fontId="11" fillId="0" borderId="14" xfId="0" applyFont="1" applyBorder="1" applyAlignment="1">
      <alignment vertical="center"/>
    </xf>
    <xf numFmtId="0" fontId="9" fillId="5" borderId="24" xfId="0" applyFont="1" applyFill="1" applyBorder="1" applyAlignment="1">
      <alignment horizontal="center"/>
    </xf>
    <xf numFmtId="0" fontId="9" fillId="5" borderId="14" xfId="0" applyFont="1" applyFill="1" applyBorder="1" applyAlignment="1">
      <alignment horizontal="center"/>
    </xf>
    <xf numFmtId="0" fontId="9" fillId="5" borderId="25" xfId="0" applyFont="1" applyFill="1" applyBorder="1" applyAlignment="1">
      <alignment horizontal="center"/>
    </xf>
    <xf numFmtId="0" fontId="9" fillId="5" borderId="28" xfId="0" applyFont="1" applyFill="1" applyBorder="1" applyAlignment="1">
      <alignment horizontal="center"/>
    </xf>
    <xf numFmtId="0" fontId="9" fillId="5" borderId="11" xfId="0" applyFont="1" applyFill="1" applyBorder="1" applyAlignment="1">
      <alignment horizontal="center"/>
    </xf>
    <xf numFmtId="0" fontId="9" fillId="5" borderId="29" xfId="0" applyFont="1" applyFill="1" applyBorder="1" applyAlignment="1">
      <alignment horizontal="center"/>
    </xf>
    <xf numFmtId="0" fontId="9" fillId="0" borderId="8"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11" fillId="0" borderId="8" xfId="0" applyFont="1" applyBorder="1"/>
    <xf numFmtId="0" fontId="11" fillId="0" borderId="0" xfId="0" applyFont="1"/>
    <xf numFmtId="9" fontId="9" fillId="0" borderId="0" xfId="1" applyFont="1" applyFill="1" applyBorder="1" applyAlignment="1">
      <alignment horizontal="right"/>
    </xf>
    <xf numFmtId="9" fontId="9" fillId="0" borderId="9" xfId="1" applyFont="1" applyFill="1" applyBorder="1" applyAlignment="1">
      <alignment horizontal="right"/>
    </xf>
    <xf numFmtId="0" fontId="11" fillId="0" borderId="9" xfId="0" applyFont="1" applyBorder="1"/>
    <xf numFmtId="0" fontId="11" fillId="0" borderId="17" xfId="0" applyFont="1" applyBorder="1" applyAlignment="1">
      <alignment horizontal="center" vertical="center"/>
    </xf>
    <xf numFmtId="0" fontId="13" fillId="0" borderId="9" xfId="0" applyFont="1" applyBorder="1" applyAlignment="1">
      <alignment vertical="center"/>
    </xf>
    <xf numFmtId="0" fontId="11" fillId="0" borderId="14" xfId="0" applyFont="1" applyBorder="1" applyAlignment="1">
      <alignment horizontal="center" vertical="center"/>
    </xf>
    <xf numFmtId="0" fontId="11" fillId="0" borderId="14" xfId="0" applyFont="1" applyBorder="1" applyAlignment="1">
      <alignment horizontal="center"/>
    </xf>
    <xf numFmtId="0" fontId="11" fillId="0" borderId="0" xfId="0" applyFont="1" applyAlignment="1">
      <alignmen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justify" vertical="center" wrapText="1"/>
    </xf>
    <xf numFmtId="0" fontId="11" fillId="0" borderId="27" xfId="0" applyFont="1" applyBorder="1" applyAlignment="1">
      <alignment horizontal="center"/>
    </xf>
    <xf numFmtId="0" fontId="9" fillId="0" borderId="8" xfId="0" applyFont="1" applyBorder="1"/>
    <xf numFmtId="0" fontId="11" fillId="0" borderId="0" xfId="0" applyFont="1" applyAlignment="1">
      <alignment vertical="center"/>
    </xf>
    <xf numFmtId="0" fontId="11" fillId="0" borderId="8" xfId="0" applyFont="1" applyBorder="1" applyAlignment="1">
      <alignment vertical="center"/>
    </xf>
    <xf numFmtId="0" fontId="11" fillId="0" borderId="24" xfId="0" applyFont="1" applyBorder="1" applyAlignment="1">
      <alignment vertical="center"/>
    </xf>
    <xf numFmtId="0" fontId="11" fillId="0" borderId="14" xfId="0" applyFont="1" applyBorder="1"/>
    <xf numFmtId="0" fontId="11" fillId="0" borderId="25" xfId="0" applyFont="1" applyBorder="1"/>
    <xf numFmtId="0" fontId="11" fillId="0" borderId="26" xfId="0" applyFont="1" applyBorder="1" applyAlignment="1">
      <alignment vertical="center"/>
    </xf>
    <xf numFmtId="0" fontId="11" fillId="0" borderId="17" xfId="0" applyFont="1" applyBorder="1" applyAlignment="1">
      <alignment vertical="center"/>
    </xf>
    <xf numFmtId="0" fontId="11" fillId="0" borderId="17" xfId="0" applyFont="1" applyBorder="1"/>
    <xf numFmtId="0" fontId="11" fillId="0" borderId="27" xfId="0" applyFont="1" applyBorder="1"/>
    <xf numFmtId="0" fontId="11" fillId="0" borderId="49" xfId="0" applyFont="1" applyBorder="1"/>
    <xf numFmtId="0" fontId="11" fillId="0" borderId="50" xfId="0" applyFont="1" applyBorder="1"/>
    <xf numFmtId="0" fontId="11" fillId="0" borderId="51" xfId="0" applyFont="1" applyBorder="1"/>
    <xf numFmtId="0" fontId="22" fillId="0" borderId="8" xfId="0" applyFont="1" applyBorder="1" applyAlignment="1">
      <alignment horizontal="right" vertical="center"/>
    </xf>
    <xf numFmtId="0" fontId="25" fillId="0" borderId="0" xfId="0" applyFont="1"/>
    <xf numFmtId="0" fontId="14" fillId="5" borderId="24" xfId="0" applyFont="1" applyFill="1" applyBorder="1" applyAlignment="1">
      <alignment horizontal="center"/>
    </xf>
    <xf numFmtId="0" fontId="14" fillId="5" borderId="14" xfId="0" applyFont="1" applyFill="1" applyBorder="1" applyAlignment="1">
      <alignment horizontal="center"/>
    </xf>
    <xf numFmtId="0" fontId="14" fillId="5" borderId="25" xfId="0" applyFont="1" applyFill="1" applyBorder="1" applyAlignment="1">
      <alignment horizontal="center"/>
    </xf>
    <xf numFmtId="0" fontId="15" fillId="0" borderId="24" xfId="0" applyFont="1" applyBorder="1" applyAlignment="1">
      <alignment vertical="center"/>
    </xf>
    <xf numFmtId="0" fontId="15" fillId="0" borderId="14" xfId="0" applyFont="1" applyBorder="1" applyAlignment="1">
      <alignment vertical="center"/>
    </xf>
    <xf numFmtId="0" fontId="15" fillId="0" borderId="14" xfId="0" applyFont="1" applyBorder="1"/>
    <xf numFmtId="0" fontId="15" fillId="0" borderId="25" xfId="0" applyFont="1" applyBorder="1"/>
    <xf numFmtId="0" fontId="14" fillId="5" borderId="28" xfId="0" applyFont="1" applyFill="1" applyBorder="1" applyAlignment="1">
      <alignment horizontal="center"/>
    </xf>
    <xf numFmtId="0" fontId="14" fillId="5" borderId="11" xfId="0" applyFont="1" applyFill="1" applyBorder="1" applyAlignment="1">
      <alignment horizontal="center"/>
    </xf>
    <xf numFmtId="0" fontId="14" fillId="5" borderId="29" xfId="0" applyFont="1" applyFill="1" applyBorder="1" applyAlignment="1">
      <alignment horizontal="center"/>
    </xf>
    <xf numFmtId="9" fontId="14" fillId="0" borderId="0" xfId="1" applyFont="1" applyFill="1" applyBorder="1" applyAlignment="1">
      <alignment horizontal="right"/>
    </xf>
    <xf numFmtId="9" fontId="14" fillId="0" borderId="9" xfId="1" applyFont="1" applyFill="1" applyBorder="1" applyAlignment="1">
      <alignment horizontal="right"/>
    </xf>
    <xf numFmtId="0" fontId="23" fillId="7" borderId="49" xfId="0" applyFont="1" applyFill="1" applyBorder="1"/>
    <xf numFmtId="0" fontId="23" fillId="7" borderId="50" xfId="0" applyFont="1" applyFill="1" applyBorder="1"/>
    <xf numFmtId="0" fontId="9" fillId="0" borderId="0" xfId="0" applyFont="1" applyAlignment="1">
      <alignment wrapText="1"/>
    </xf>
    <xf numFmtId="9" fontId="11" fillId="0" borderId="0" xfId="1" applyFont="1" applyBorder="1"/>
    <xf numFmtId="0" fontId="11" fillId="0" borderId="25" xfId="0" applyFont="1" applyBorder="1" applyAlignment="1">
      <alignment horizontal="center"/>
    </xf>
    <xf numFmtId="0" fontId="11" fillId="0" borderId="14" xfId="0" applyFont="1" applyBorder="1" applyAlignment="1">
      <alignment vertical="center" wrapText="1"/>
    </xf>
    <xf numFmtId="0" fontId="23" fillId="7" borderId="0" xfId="0" applyFont="1" applyFill="1"/>
    <xf numFmtId="0" fontId="9" fillId="5" borderId="14" xfId="0" applyFont="1" applyFill="1" applyBorder="1" applyAlignment="1">
      <alignment horizontal="center" vertical="center" wrapText="1"/>
    </xf>
    <xf numFmtId="0" fontId="14" fillId="5" borderId="8" xfId="0" applyFont="1" applyFill="1" applyBorder="1" applyAlignment="1">
      <alignment horizontal="center"/>
    </xf>
    <xf numFmtId="0" fontId="14" fillId="5" borderId="9" xfId="0" applyFont="1" applyFill="1" applyBorder="1" applyAlignment="1">
      <alignment horizontal="center"/>
    </xf>
    <xf numFmtId="0" fontId="15" fillId="0" borderId="26" xfId="0" applyFont="1" applyBorder="1" applyAlignment="1">
      <alignment vertical="center"/>
    </xf>
    <xf numFmtId="0" fontId="15" fillId="0" borderId="17" xfId="0" applyFont="1" applyBorder="1" applyAlignment="1">
      <alignment vertical="center"/>
    </xf>
    <xf numFmtId="0" fontId="15" fillId="0" borderId="17" xfId="0" applyFont="1" applyBorder="1"/>
    <xf numFmtId="0" fontId="15" fillId="0" borderId="27" xfId="0" applyFont="1" applyBorder="1"/>
    <xf numFmtId="9" fontId="15" fillId="0" borderId="0" xfId="1" applyFont="1" applyBorder="1"/>
    <xf numFmtId="0" fontId="14" fillId="0" borderId="0" xfId="1" applyNumberFormat="1" applyFont="1" applyFill="1" applyBorder="1" applyAlignment="1">
      <alignment horizontal="right"/>
    </xf>
    <xf numFmtId="0" fontId="14" fillId="0" borderId="9" xfId="1" applyNumberFormat="1" applyFont="1" applyFill="1" applyBorder="1" applyAlignment="1">
      <alignment horizontal="right"/>
    </xf>
    <xf numFmtId="0" fontId="15" fillId="0" borderId="14" xfId="0" applyFont="1" applyBorder="1" applyAlignment="1">
      <alignment vertical="center" wrapText="1"/>
    </xf>
    <xf numFmtId="0" fontId="15" fillId="0" borderId="49" xfId="0" applyFont="1" applyBorder="1"/>
    <xf numFmtId="0" fontId="15" fillId="0" borderId="50" xfId="0" applyFont="1" applyBorder="1"/>
    <xf numFmtId="0" fontId="15" fillId="0" borderId="51" xfId="0" applyFont="1" applyBorder="1"/>
    <xf numFmtId="0" fontId="9" fillId="5" borderId="8" xfId="0" applyFont="1" applyFill="1" applyBorder="1" applyAlignment="1">
      <alignment horizontal="center"/>
    </xf>
    <xf numFmtId="0" fontId="9" fillId="5" borderId="0" xfId="0" applyFont="1" applyFill="1" applyAlignment="1">
      <alignment horizontal="center"/>
    </xf>
    <xf numFmtId="0" fontId="9" fillId="5" borderId="9" xfId="0" applyFont="1" applyFill="1" applyBorder="1" applyAlignment="1">
      <alignment horizontal="center"/>
    </xf>
    <xf numFmtId="9" fontId="9" fillId="9" borderId="0" xfId="1" applyFont="1" applyFill="1" applyBorder="1" applyAlignment="1"/>
    <xf numFmtId="0" fontId="27" fillId="0" borderId="0" xfId="0" applyFont="1" applyAlignment="1">
      <alignment horizontal="center" vertical="center"/>
    </xf>
    <xf numFmtId="0" fontId="27" fillId="0" borderId="0" xfId="0" applyFont="1" applyAlignment="1">
      <alignment vertical="center"/>
    </xf>
    <xf numFmtId="4" fontId="27" fillId="0" borderId="0" xfId="0" applyNumberFormat="1" applyFont="1" applyAlignment="1">
      <alignment vertical="center"/>
    </xf>
    <xf numFmtId="4" fontId="27" fillId="0" borderId="0" xfId="0" applyNumberFormat="1" applyFont="1"/>
    <xf numFmtId="0" fontId="27" fillId="0" borderId="0" xfId="0" applyFont="1"/>
    <xf numFmtId="0" fontId="11" fillId="0" borderId="0" xfId="0" applyFont="1" applyAlignment="1">
      <alignment horizontal="left"/>
    </xf>
    <xf numFmtId="0" fontId="15" fillId="0" borderId="50" xfId="0" applyFont="1" applyBorder="1" applyAlignment="1">
      <alignment horizontal="left"/>
    </xf>
    <xf numFmtId="0" fontId="15" fillId="0" borderId="14" xfId="0" applyFont="1" applyBorder="1" applyAlignment="1">
      <alignment horizontal="right" vertical="center" wrapText="1"/>
    </xf>
    <xf numFmtId="0" fontId="15" fillId="0" borderId="20" xfId="0" applyFont="1" applyBorder="1" applyAlignment="1">
      <alignment vertical="center" wrapText="1"/>
    </xf>
    <xf numFmtId="0" fontId="15" fillId="0" borderId="20" xfId="0" applyFont="1" applyBorder="1" applyAlignment="1">
      <alignment horizontal="right" vertical="center" wrapText="1"/>
    </xf>
    <xf numFmtId="0" fontId="15" fillId="0" borderId="20" xfId="0" applyFont="1" applyBorder="1" applyAlignment="1">
      <alignment horizontal="center" vertical="center"/>
    </xf>
    <xf numFmtId="0" fontId="15" fillId="0" borderId="20" xfId="0" applyFont="1" applyBorder="1" applyAlignment="1">
      <alignment horizontal="right" vertical="center"/>
    </xf>
    <xf numFmtId="9" fontId="15" fillId="0" borderId="78" xfId="1" applyFont="1" applyBorder="1" applyAlignment="1">
      <alignment horizontal="center" vertical="center"/>
    </xf>
    <xf numFmtId="0" fontId="15" fillId="11" borderId="14" xfId="0" applyFont="1" applyFill="1" applyBorder="1" applyAlignment="1">
      <alignment vertical="center" wrapText="1"/>
    </xf>
    <xf numFmtId="0" fontId="15" fillId="11" borderId="14" xfId="0" applyFont="1" applyFill="1" applyBorder="1" applyAlignment="1">
      <alignment horizontal="center" vertical="center" wrapText="1"/>
    </xf>
    <xf numFmtId="0" fontId="15" fillId="11" borderId="14" xfId="0" applyFont="1" applyFill="1" applyBorder="1" applyAlignment="1">
      <alignment horizontal="right" vertical="center" wrapText="1"/>
    </xf>
    <xf numFmtId="0" fontId="15" fillId="11" borderId="14" xfId="0" applyFont="1" applyFill="1" applyBorder="1" applyAlignment="1">
      <alignment horizontal="center" vertical="center"/>
    </xf>
    <xf numFmtId="0" fontId="14" fillId="11" borderId="20" xfId="0" applyFont="1" applyFill="1" applyBorder="1" applyAlignment="1">
      <alignment horizontal="center" vertical="center" wrapText="1"/>
    </xf>
    <xf numFmtId="0" fontId="14" fillId="11" borderId="14" xfId="0" applyFont="1" applyFill="1" applyBorder="1" applyAlignment="1">
      <alignment vertical="center" wrapText="1"/>
    </xf>
    <xf numFmtId="0" fontId="14" fillId="11" borderId="20" xfId="0" applyFont="1" applyFill="1" applyBorder="1" applyAlignment="1">
      <alignment horizontal="center" vertical="center"/>
    </xf>
    <xf numFmtId="0" fontId="14" fillId="11" borderId="17" xfId="0" applyFont="1" applyFill="1" applyBorder="1" applyAlignment="1">
      <alignment horizontal="center" vertical="center" wrapText="1"/>
    </xf>
    <xf numFmtId="0" fontId="14" fillId="11" borderId="17" xfId="0" applyFont="1" applyFill="1" applyBorder="1" applyAlignment="1">
      <alignment horizontal="center" vertical="center"/>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11" fillId="0" borderId="14" xfId="0" applyFont="1" applyBorder="1" applyAlignment="1">
      <alignment horizontal="right" vertical="center" wrapText="1"/>
    </xf>
    <xf numFmtId="43" fontId="11" fillId="0" borderId="0" xfId="0" applyNumberFormat="1" applyFont="1"/>
    <xf numFmtId="0" fontId="15" fillId="0" borderId="7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11" borderId="14" xfId="0" applyFont="1" applyFill="1" applyBorder="1" applyAlignment="1">
      <alignment vertical="center" wrapText="1"/>
    </xf>
    <xf numFmtId="0" fontId="11" fillId="11" borderId="14" xfId="0" applyFont="1" applyFill="1" applyBorder="1" applyAlignment="1">
      <alignment horizontal="right" vertical="center" wrapText="1"/>
    </xf>
    <xf numFmtId="0" fontId="11" fillId="11" borderId="14" xfId="0" applyFont="1" applyFill="1" applyBorder="1" applyAlignment="1">
      <alignment horizontal="center" vertical="center" wrapText="1"/>
    </xf>
    <xf numFmtId="0" fontId="11" fillId="11" borderId="14" xfId="0" applyFont="1" applyFill="1" applyBorder="1" applyAlignment="1">
      <alignment horizontal="center" vertical="center"/>
    </xf>
    <xf numFmtId="0" fontId="11" fillId="0" borderId="20" xfId="0" applyFont="1" applyBorder="1" applyAlignment="1">
      <alignment vertical="center" wrapText="1"/>
    </xf>
    <xf numFmtId="0" fontId="11" fillId="0" borderId="20" xfId="0" applyFont="1" applyBorder="1" applyAlignment="1">
      <alignment horizontal="right" vertical="center" wrapText="1"/>
    </xf>
    <xf numFmtId="0" fontId="11" fillId="0" borderId="20" xfId="0" applyFont="1" applyBorder="1" applyAlignment="1">
      <alignment horizontal="center" vertical="center"/>
    </xf>
    <xf numFmtId="0" fontId="11" fillId="0" borderId="52" xfId="0" applyFont="1" applyBorder="1" applyAlignment="1">
      <alignment horizontal="left" vertical="center" wrapText="1"/>
    </xf>
    <xf numFmtId="0" fontId="11" fillId="0" borderId="1" xfId="0" applyFont="1" applyBorder="1" applyAlignment="1">
      <alignment vertical="center" wrapText="1"/>
    </xf>
    <xf numFmtId="0" fontId="11" fillId="0" borderId="19" xfId="0" applyFont="1" applyBorder="1" applyAlignment="1">
      <alignment horizontal="right" vertical="center" wrapText="1"/>
    </xf>
    <xf numFmtId="0" fontId="11" fillId="0" borderId="1" xfId="0" applyFont="1" applyBorder="1" applyAlignment="1">
      <alignment horizontal="right" vertical="center" wrapText="1"/>
    </xf>
    <xf numFmtId="0" fontId="11" fillId="0" borderId="19" xfId="0" applyFont="1" applyBorder="1" applyAlignment="1">
      <alignment horizontal="center" vertical="center"/>
    </xf>
    <xf numFmtId="0" fontId="11" fillId="0" borderId="19" xfId="0" applyFont="1" applyBorder="1" applyAlignment="1">
      <alignment horizontal="right" vertical="center"/>
    </xf>
    <xf numFmtId="9" fontId="11" fillId="0" borderId="53" xfId="1" applyFont="1" applyBorder="1" applyAlignment="1">
      <alignment horizontal="center" vertical="center"/>
    </xf>
    <xf numFmtId="0" fontId="9" fillId="11" borderId="14" xfId="0" applyFont="1" applyFill="1" applyBorder="1" applyAlignment="1">
      <alignment horizontal="center" vertical="center"/>
    </xf>
    <xf numFmtId="0" fontId="9" fillId="8" borderId="41" xfId="0" applyFont="1" applyFill="1" applyBorder="1" applyAlignment="1">
      <alignment horizontal="center" vertical="center" wrapText="1"/>
    </xf>
    <xf numFmtId="0" fontId="9" fillId="8" borderId="14" xfId="0" applyFont="1" applyFill="1" applyBorder="1" applyAlignment="1">
      <alignment vertical="center" wrapText="1"/>
    </xf>
    <xf numFmtId="0" fontId="9" fillId="8" borderId="41" xfId="0" applyFont="1" applyFill="1" applyBorder="1" applyAlignment="1">
      <alignment horizontal="right" vertical="center" wrapText="1"/>
    </xf>
    <xf numFmtId="0" fontId="9" fillId="8" borderId="41" xfId="0" applyFont="1" applyFill="1" applyBorder="1" applyAlignment="1">
      <alignment horizontal="center" vertical="center"/>
    </xf>
    <xf numFmtId="0" fontId="9" fillId="8" borderId="17" xfId="0" applyFont="1" applyFill="1" applyBorder="1" applyAlignment="1">
      <alignment horizontal="center" vertical="center" wrapText="1"/>
    </xf>
    <xf numFmtId="0" fontId="9" fillId="8" borderId="20" xfId="0" applyFont="1" applyFill="1" applyBorder="1" applyAlignment="1">
      <alignment vertical="center" wrapText="1"/>
    </xf>
    <xf numFmtId="0" fontId="9" fillId="8" borderId="17" xfId="0" applyFont="1" applyFill="1" applyBorder="1" applyAlignment="1">
      <alignment horizontal="right" vertical="center" wrapText="1"/>
    </xf>
    <xf numFmtId="0" fontId="9" fillId="8" borderId="17" xfId="0" applyFont="1" applyFill="1" applyBorder="1" applyAlignment="1">
      <alignment horizontal="center" vertical="center"/>
    </xf>
    <xf numFmtId="9" fontId="11" fillId="0" borderId="33" xfId="1" applyFont="1" applyBorder="1" applyAlignment="1">
      <alignment horizontal="center" vertical="center"/>
    </xf>
    <xf numFmtId="9" fontId="11" fillId="0" borderId="42" xfId="1" applyFont="1" applyBorder="1" applyAlignment="1">
      <alignment horizontal="center" vertical="center"/>
    </xf>
    <xf numFmtId="9" fontId="11" fillId="0" borderId="33" xfId="1" applyFont="1" applyBorder="1" applyAlignment="1">
      <alignment vertical="center"/>
    </xf>
    <xf numFmtId="0" fontId="9" fillId="8" borderId="17" xfId="0" applyFont="1" applyFill="1" applyBorder="1" applyAlignment="1">
      <alignment vertical="center" wrapText="1"/>
    </xf>
    <xf numFmtId="0" fontId="9" fillId="8" borderId="11" xfId="0" applyFont="1" applyFill="1" applyBorder="1" applyAlignment="1">
      <alignment horizontal="center" vertical="center" wrapText="1"/>
    </xf>
    <xf numFmtId="0" fontId="9" fillId="8" borderId="11" xfId="0" applyFont="1" applyFill="1" applyBorder="1" applyAlignment="1">
      <alignment vertical="center" wrapText="1"/>
    </xf>
    <xf numFmtId="0" fontId="9" fillId="8" borderId="11" xfId="0" applyFont="1" applyFill="1" applyBorder="1" applyAlignment="1">
      <alignment horizontal="right" vertical="center" wrapText="1"/>
    </xf>
    <xf numFmtId="0" fontId="9" fillId="8" borderId="11"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32" xfId="0" applyFont="1" applyBorder="1" applyAlignment="1">
      <alignment horizontal="center" vertical="center" wrapText="1"/>
    </xf>
    <xf numFmtId="164" fontId="14" fillId="11" borderId="20" xfId="2" applyFont="1" applyFill="1" applyBorder="1" applyAlignment="1">
      <alignment horizontal="center" vertical="center"/>
    </xf>
    <xf numFmtId="164" fontId="14" fillId="11" borderId="20" xfId="2" applyFont="1" applyFill="1" applyBorder="1" applyAlignment="1">
      <alignment horizontal="right" vertical="center" wrapText="1"/>
    </xf>
    <xf numFmtId="164" fontId="14" fillId="11" borderId="17" xfId="2" applyFont="1" applyFill="1" applyBorder="1" applyAlignment="1">
      <alignment horizontal="right" vertical="center" wrapText="1"/>
    </xf>
    <xf numFmtId="164" fontId="14" fillId="11" borderId="17" xfId="0" applyNumberFormat="1" applyFont="1" applyFill="1" applyBorder="1" applyAlignment="1">
      <alignment horizontal="center" vertical="center"/>
    </xf>
    <xf numFmtId="164" fontId="9" fillId="8" borderId="41" xfId="2" applyFont="1" applyFill="1" applyBorder="1" applyAlignment="1">
      <alignment horizontal="right" vertical="center" wrapText="1"/>
    </xf>
    <xf numFmtId="164" fontId="9" fillId="8" borderId="11" xfId="2" applyFont="1" applyFill="1" applyBorder="1" applyAlignment="1">
      <alignment horizontal="right" vertical="center" wrapText="1"/>
    </xf>
    <xf numFmtId="164" fontId="9" fillId="8" borderId="17" xfId="2" applyFont="1" applyFill="1" applyBorder="1" applyAlignment="1">
      <alignment horizontal="right" vertical="center" wrapText="1"/>
    </xf>
    <xf numFmtId="164" fontId="11" fillId="0" borderId="0" xfId="2" applyFont="1"/>
    <xf numFmtId="164" fontId="9" fillId="0" borderId="0" xfId="2" applyFont="1" applyAlignment="1">
      <alignment horizontal="center"/>
    </xf>
    <xf numFmtId="164" fontId="9" fillId="5" borderId="14" xfId="2" applyFont="1" applyFill="1" applyBorder="1" applyAlignment="1">
      <alignment horizontal="center"/>
    </xf>
    <xf numFmtId="164" fontId="9" fillId="5" borderId="0" xfId="2" applyFont="1" applyFill="1" applyAlignment="1">
      <alignment horizontal="center"/>
    </xf>
    <xf numFmtId="164" fontId="11" fillId="0" borderId="0" xfId="2" applyFont="1" applyBorder="1"/>
    <xf numFmtId="164" fontId="11" fillId="0" borderId="14" xfId="2" applyFont="1" applyBorder="1"/>
    <xf numFmtId="164" fontId="11" fillId="0" borderId="17" xfId="2" applyFont="1" applyBorder="1"/>
    <xf numFmtId="164" fontId="11" fillId="11" borderId="14" xfId="2" applyFont="1" applyFill="1" applyBorder="1" applyAlignment="1">
      <alignment horizontal="right" vertical="center"/>
    </xf>
    <xf numFmtId="164" fontId="11" fillId="0" borderId="20" xfId="2" applyFont="1" applyBorder="1" applyAlignment="1">
      <alignment vertical="center"/>
    </xf>
    <xf numFmtId="164" fontId="9" fillId="8" borderId="11" xfId="2" applyFont="1" applyFill="1" applyBorder="1" applyAlignment="1">
      <alignment horizontal="right" vertical="center"/>
    </xf>
    <xf numFmtId="164" fontId="9" fillId="8" borderId="17" xfId="2" applyFont="1" applyFill="1" applyBorder="1" applyAlignment="1">
      <alignment horizontal="right" vertical="center"/>
    </xf>
    <xf numFmtId="164" fontId="11" fillId="0" borderId="50" xfId="2" applyFont="1" applyBorder="1"/>
    <xf numFmtId="164" fontId="9" fillId="8" borderId="17" xfId="0" applyNumberFormat="1" applyFont="1" applyFill="1" applyBorder="1" applyAlignment="1">
      <alignment horizontal="center" vertical="center"/>
    </xf>
    <xf numFmtId="0" fontId="14" fillId="0" borderId="0" xfId="0" applyFont="1" applyAlignment="1">
      <alignment horizontal="center"/>
    </xf>
    <xf numFmtId="0" fontId="15" fillId="0" borderId="0" xfId="0" applyFont="1" applyAlignment="1">
      <alignment wrapText="1"/>
    </xf>
    <xf numFmtId="0" fontId="15" fillId="0" borderId="36" xfId="0" applyFont="1" applyBorder="1" applyAlignment="1">
      <alignment horizontal="center"/>
    </xf>
    <xf numFmtId="0" fontId="14" fillId="8" borderId="69" xfId="0" applyFont="1" applyFill="1" applyBorder="1"/>
    <xf numFmtId="0" fontId="15" fillId="0" borderId="69" xfId="0" applyFont="1" applyBorder="1" applyAlignment="1">
      <alignment horizontal="center"/>
    </xf>
    <xf numFmtId="0" fontId="14" fillId="0" borderId="69" xfId="0" applyFont="1" applyBorder="1"/>
    <xf numFmtId="0" fontId="15" fillId="0" borderId="69" xfId="0" applyFont="1" applyBorder="1" applyAlignment="1">
      <alignment horizontal="center" vertical="center"/>
    </xf>
    <xf numFmtId="0" fontId="15" fillId="0" borderId="69" xfId="0" applyFont="1" applyBorder="1"/>
    <xf numFmtId="0" fontId="15" fillId="11" borderId="69" xfId="0" applyFont="1" applyFill="1" applyBorder="1"/>
    <xf numFmtId="0" fontId="15" fillId="0" borderId="71" xfId="0" applyFont="1" applyBorder="1"/>
    <xf numFmtId="0" fontId="5" fillId="0" borderId="0" xfId="0" applyFont="1" applyAlignment="1">
      <alignment vertical="center"/>
    </xf>
    <xf numFmtId="0" fontId="8" fillId="0" borderId="0" xfId="0" applyFont="1" applyAlignment="1">
      <alignment wrapText="1"/>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justify" vertical="center" wrapText="1"/>
    </xf>
    <xf numFmtId="0" fontId="10" fillId="0" borderId="0" xfId="0" applyFont="1"/>
    <xf numFmtId="0" fontId="6" fillId="0" borderId="0" xfId="0" applyFont="1" applyAlignment="1">
      <alignment vertical="center"/>
    </xf>
    <xf numFmtId="0" fontId="6" fillId="0" borderId="0" xfId="0" applyFont="1"/>
    <xf numFmtId="0" fontId="11" fillId="0" borderId="87" xfId="0" applyFont="1" applyBorder="1" applyAlignment="1">
      <alignment vertical="center"/>
    </xf>
    <xf numFmtId="0" fontId="7" fillId="0" borderId="0" xfId="0" applyFont="1" applyAlignment="1">
      <alignment horizontal="center"/>
    </xf>
    <xf numFmtId="0" fontId="3" fillId="0" borderId="0" xfId="0" applyFont="1" applyAlignment="1">
      <alignment horizontal="center"/>
    </xf>
    <xf numFmtId="1" fontId="8" fillId="0" borderId="88" xfId="0" applyNumberFormat="1" applyFont="1" applyBorder="1" applyAlignment="1">
      <alignment horizontal="center" wrapText="1"/>
    </xf>
    <xf numFmtId="2" fontId="0" fillId="9" borderId="9" xfId="0" applyNumberFormat="1" applyFill="1" applyBorder="1"/>
    <xf numFmtId="0" fontId="13" fillId="0" borderId="0" xfId="0" applyFont="1" applyAlignment="1">
      <alignment horizontal="left"/>
    </xf>
    <xf numFmtId="0" fontId="15" fillId="0" borderId="0" xfId="0" applyFont="1" applyAlignment="1">
      <alignment horizontal="left"/>
    </xf>
    <xf numFmtId="0" fontId="14" fillId="5" borderId="0" xfId="0" applyFont="1" applyFill="1" applyAlignment="1">
      <alignment horizontal="center"/>
    </xf>
    <xf numFmtId="0" fontId="14" fillId="3" borderId="9" xfId="1" applyNumberFormat="1" applyFont="1" applyFill="1" applyBorder="1" applyAlignment="1">
      <alignment horizontal="right"/>
    </xf>
    <xf numFmtId="0" fontId="14" fillId="0" borderId="8" xfId="0" applyFont="1" applyBorder="1" applyAlignment="1">
      <alignment horizontal="right" vertical="center"/>
    </xf>
    <xf numFmtId="0" fontId="9" fillId="3" borderId="0" xfId="1" applyNumberFormat="1" applyFont="1" applyFill="1" applyBorder="1" applyAlignment="1">
      <alignment horizontal="right"/>
    </xf>
    <xf numFmtId="0" fontId="9" fillId="3" borderId="9" xfId="1" applyNumberFormat="1" applyFont="1" applyFill="1" applyBorder="1" applyAlignment="1">
      <alignment horizontal="right"/>
    </xf>
    <xf numFmtId="9" fontId="9" fillId="3" borderId="0" xfId="1" applyFont="1" applyFill="1" applyBorder="1" applyAlignment="1">
      <alignment horizontal="right"/>
    </xf>
    <xf numFmtId="0" fontId="15" fillId="0" borderId="0" xfId="1" applyNumberFormat="1" applyFont="1" applyFill="1" applyBorder="1" applyAlignment="1"/>
    <xf numFmtId="0" fontId="13" fillId="0" borderId="0" xfId="0" applyFont="1" applyAlignment="1">
      <alignment vertical="center"/>
    </xf>
    <xf numFmtId="0" fontId="11" fillId="0" borderId="88" xfId="0" applyFont="1" applyBorder="1" applyAlignment="1">
      <alignment vertical="center"/>
    </xf>
    <xf numFmtId="0" fontId="11" fillId="3" borderId="0" xfId="0" applyFont="1" applyFill="1"/>
    <xf numFmtId="0" fontId="14" fillId="0" borderId="0" xfId="0" applyFont="1" applyAlignment="1">
      <alignment horizontal="right" vertical="center"/>
    </xf>
    <xf numFmtId="0" fontId="22" fillId="0" borderId="0" xfId="0" applyFont="1" applyAlignment="1">
      <alignment horizontal="right" vertical="center"/>
    </xf>
    <xf numFmtId="0" fontId="9" fillId="3" borderId="9" xfId="0" applyFont="1" applyFill="1" applyBorder="1"/>
    <xf numFmtId="0" fontId="0" fillId="3" borderId="0" xfId="0" applyFill="1"/>
    <xf numFmtId="9" fontId="13" fillId="3" borderId="0" xfId="1" applyFont="1" applyFill="1" applyBorder="1" applyAlignment="1">
      <alignment horizontal="right"/>
    </xf>
    <xf numFmtId="0" fontId="14" fillId="0" borderId="0" xfId="0" applyFont="1" applyAlignment="1">
      <alignment horizontal="right"/>
    </xf>
    <xf numFmtId="0" fontId="9" fillId="0" borderId="0" xfId="0" applyFont="1" applyAlignment="1">
      <alignment horizontal="right"/>
    </xf>
    <xf numFmtId="0" fontId="9" fillId="0" borderId="9" xfId="0" applyFont="1" applyBorder="1"/>
    <xf numFmtId="2" fontId="9" fillId="0" borderId="9" xfId="0" applyNumberFormat="1" applyFont="1" applyBorder="1"/>
    <xf numFmtId="166" fontId="9" fillId="3" borderId="9" xfId="1" applyNumberFormat="1" applyFont="1" applyFill="1" applyBorder="1" applyAlignment="1">
      <alignment horizontal="right"/>
    </xf>
    <xf numFmtId="2" fontId="9" fillId="3" borderId="9" xfId="1" applyNumberFormat="1" applyFont="1" applyFill="1" applyBorder="1" applyAlignment="1">
      <alignment horizontal="right"/>
    </xf>
    <xf numFmtId="10" fontId="9" fillId="0" borderId="9" xfId="0" applyNumberFormat="1" applyFont="1" applyBorder="1"/>
    <xf numFmtId="164" fontId="11" fillId="3" borderId="0" xfId="2" applyFont="1" applyFill="1"/>
    <xf numFmtId="164" fontId="9" fillId="3" borderId="0" xfId="2" applyFont="1" applyFill="1"/>
    <xf numFmtId="164" fontId="9" fillId="3" borderId="0" xfId="2" applyFont="1" applyFill="1" applyBorder="1" applyAlignment="1">
      <alignment horizontal="right"/>
    </xf>
    <xf numFmtId="0" fontId="11" fillId="0" borderId="26" xfId="2" applyNumberFormat="1" applyFont="1" applyBorder="1" applyAlignment="1">
      <alignment horizontal="center" vertical="center"/>
    </xf>
    <xf numFmtId="10" fontId="11" fillId="0" borderId="9" xfId="0" applyNumberFormat="1" applyFont="1" applyBorder="1"/>
    <xf numFmtId="0" fontId="11" fillId="0" borderId="24" xfId="2" applyNumberFormat="1" applyFont="1" applyBorder="1" applyAlignment="1">
      <alignment horizontal="center" vertical="center"/>
    </xf>
    <xf numFmtId="10" fontId="9" fillId="3" borderId="9" xfId="0" applyNumberFormat="1" applyFont="1" applyFill="1" applyBorder="1"/>
    <xf numFmtId="0" fontId="11" fillId="3" borderId="9" xfId="0" applyFont="1" applyFill="1" applyBorder="1"/>
    <xf numFmtId="10" fontId="11" fillId="3" borderId="9" xfId="0" applyNumberFormat="1" applyFont="1" applyFill="1" applyBorder="1"/>
    <xf numFmtId="0" fontId="28"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vertical="center" wrapText="1"/>
    </xf>
    <xf numFmtId="4" fontId="28" fillId="0" borderId="0" xfId="0" applyNumberFormat="1" applyFont="1" applyAlignment="1">
      <alignment vertical="center"/>
    </xf>
    <xf numFmtId="0" fontId="2" fillId="0" borderId="0" xfId="0" applyFont="1"/>
    <xf numFmtId="4" fontId="2" fillId="0" borderId="0" xfId="0" applyNumberFormat="1" applyFont="1"/>
    <xf numFmtId="0" fontId="2" fillId="0" borderId="0" xfId="0" applyFont="1" applyAlignment="1">
      <alignment wrapText="1"/>
    </xf>
    <xf numFmtId="164" fontId="15" fillId="0" borderId="14" xfId="2" applyFont="1" applyBorder="1" applyAlignment="1">
      <alignment horizontal="right" vertical="center" wrapText="1"/>
    </xf>
    <xf numFmtId="9" fontId="11" fillId="0" borderId="78" xfId="1" applyFont="1" applyBorder="1" applyAlignment="1">
      <alignment horizontal="center" vertical="center"/>
    </xf>
    <xf numFmtId="0" fontId="15" fillId="0" borderId="0" xfId="0" applyFont="1" applyAlignment="1">
      <alignment horizontal="center"/>
    </xf>
    <xf numFmtId="0" fontId="14" fillId="0" borderId="89" xfId="0" applyFont="1" applyBorder="1" applyAlignment="1">
      <alignment horizontal="center"/>
    </xf>
    <xf numFmtId="0" fontId="15" fillId="0" borderId="0" xfId="0" applyFont="1" applyAlignment="1">
      <alignment horizontal="justify" vertical="center" wrapText="1"/>
    </xf>
    <xf numFmtId="0" fontId="14" fillId="0" borderId="0" xfId="0" applyFont="1" applyAlignment="1">
      <alignment horizontal="center" vertical="center" wrapText="1"/>
    </xf>
    <xf numFmtId="0" fontId="14" fillId="0" borderId="69" xfId="0" applyFont="1" applyBorder="1" applyAlignment="1">
      <alignment wrapText="1"/>
    </xf>
    <xf numFmtId="0" fontId="15" fillId="0" borderId="69" xfId="0" applyFont="1" applyBorder="1" applyAlignment="1">
      <alignment horizontal="left"/>
    </xf>
    <xf numFmtId="0" fontId="14" fillId="0" borderId="89" xfId="0" applyFont="1" applyBorder="1" applyAlignment="1">
      <alignment horizontal="center" vertical="center" wrapText="1"/>
    </xf>
    <xf numFmtId="0" fontId="15" fillId="0" borderId="89" xfId="0" applyFont="1" applyBorder="1" applyAlignment="1">
      <alignment horizontal="center"/>
    </xf>
    <xf numFmtId="0" fontId="15" fillId="0" borderId="89" xfId="0" applyFont="1" applyBorder="1" applyAlignment="1">
      <alignment horizontal="left"/>
    </xf>
    <xf numFmtId="0" fontId="15" fillId="0" borderId="89" xfId="0" applyFont="1" applyBorder="1" applyAlignment="1">
      <alignment horizontal="left" wrapText="1"/>
    </xf>
    <xf numFmtId="0" fontId="15" fillId="0" borderId="89" xfId="0" applyFont="1" applyBorder="1" applyAlignment="1">
      <alignment wrapText="1"/>
    </xf>
    <xf numFmtId="0" fontId="15" fillId="0" borderId="69" xfId="0" applyFont="1" applyBorder="1" applyAlignment="1">
      <alignment horizontal="center" vertical="center" wrapText="1"/>
    </xf>
    <xf numFmtId="0" fontId="14" fillId="0" borderId="69" xfId="0" applyFont="1" applyBorder="1" applyAlignment="1">
      <alignment horizontal="center" vertical="center" wrapText="1"/>
    </xf>
    <xf numFmtId="0" fontId="15" fillId="0" borderId="90" xfId="0" applyFont="1" applyBorder="1" applyAlignment="1">
      <alignment horizontal="center"/>
    </xf>
    <xf numFmtId="0" fontId="14" fillId="0" borderId="90" xfId="0" applyFont="1" applyBorder="1" applyAlignment="1">
      <alignment horizontal="center"/>
    </xf>
    <xf numFmtId="0" fontId="15" fillId="0" borderId="90" xfId="0" applyFont="1" applyBorder="1" applyAlignment="1">
      <alignment wrapText="1"/>
    </xf>
    <xf numFmtId="2" fontId="14" fillId="3" borderId="9" xfId="1" applyNumberFormat="1" applyFont="1" applyFill="1" applyBorder="1" applyAlignment="1">
      <alignment horizontal="right"/>
    </xf>
    <xf numFmtId="164" fontId="15" fillId="11" borderId="14" xfId="2" applyFont="1" applyFill="1" applyBorder="1" applyAlignment="1">
      <alignment vertical="center" wrapText="1"/>
    </xf>
    <xf numFmtId="164" fontId="15" fillId="0" borderId="14" xfId="2" applyFont="1" applyBorder="1" applyAlignment="1">
      <alignment vertical="center" wrapText="1"/>
    </xf>
    <xf numFmtId="164" fontId="15" fillId="11" borderId="14" xfId="0" applyNumberFormat="1" applyFont="1" applyFill="1" applyBorder="1" applyAlignment="1">
      <alignment vertical="center" wrapText="1"/>
    </xf>
    <xf numFmtId="44" fontId="14" fillId="11" borderId="20" xfId="0" applyNumberFormat="1" applyFont="1" applyFill="1" applyBorder="1" applyAlignment="1">
      <alignment horizontal="center" vertical="center" wrapText="1"/>
    </xf>
    <xf numFmtId="44" fontId="14" fillId="11" borderId="17" xfId="0" applyNumberFormat="1" applyFont="1" applyFill="1" applyBorder="1" applyAlignment="1">
      <alignment horizontal="center" vertical="center" wrapText="1"/>
    </xf>
    <xf numFmtId="44" fontId="15" fillId="11" borderId="14" xfId="0" applyNumberFormat="1" applyFont="1" applyFill="1" applyBorder="1" applyAlignment="1">
      <alignment horizontal="right" vertical="center"/>
    </xf>
    <xf numFmtId="44" fontId="15" fillId="0" borderId="14" xfId="0" applyNumberFormat="1" applyFont="1" applyBorder="1" applyAlignment="1">
      <alignment horizontal="right" vertical="center"/>
    </xf>
    <xf numFmtId="44" fontId="15" fillId="0" borderId="0" xfId="0" applyNumberFormat="1" applyFont="1"/>
    <xf numFmtId="44" fontId="14" fillId="11" borderId="20" xfId="0" applyNumberFormat="1" applyFont="1" applyFill="1" applyBorder="1" applyAlignment="1">
      <alignment horizontal="right" vertical="center"/>
    </xf>
    <xf numFmtId="44" fontId="14" fillId="11" borderId="17" xfId="0" applyNumberFormat="1" applyFont="1" applyFill="1" applyBorder="1" applyAlignment="1">
      <alignment horizontal="right" vertical="center"/>
    </xf>
    <xf numFmtId="164" fontId="15" fillId="11" borderId="14" xfId="2" applyFont="1" applyFill="1" applyBorder="1" applyAlignment="1">
      <alignment horizontal="right" vertical="center" wrapText="1"/>
    </xf>
    <xf numFmtId="164" fontId="28" fillId="0" borderId="0" xfId="2" applyFont="1" applyFill="1" applyAlignment="1">
      <alignment vertical="center"/>
    </xf>
    <xf numFmtId="164" fontId="15" fillId="0" borderId="20" xfId="2" applyFont="1" applyBorder="1" applyAlignment="1">
      <alignment horizontal="right" vertical="center" wrapText="1"/>
    </xf>
    <xf numFmtId="0" fontId="30" fillId="0" borderId="14" xfId="0" applyFont="1" applyBorder="1" applyAlignment="1">
      <alignment horizontal="center" vertical="center" wrapText="1"/>
    </xf>
    <xf numFmtId="0" fontId="30" fillId="11" borderId="14" xfId="0" applyFont="1" applyFill="1" applyBorder="1" applyAlignment="1">
      <alignment vertical="center" wrapText="1"/>
    </xf>
    <xf numFmtId="0" fontId="30" fillId="11" borderId="14" xfId="0" applyFont="1" applyFill="1" applyBorder="1" applyAlignment="1">
      <alignment horizontal="right" vertical="center" wrapText="1"/>
    </xf>
    <xf numFmtId="0" fontId="30" fillId="11" borderId="14" xfId="0" applyFont="1" applyFill="1" applyBorder="1" applyAlignment="1">
      <alignment horizontal="center" vertical="center" wrapText="1"/>
    </xf>
    <xf numFmtId="0" fontId="30" fillId="0" borderId="14" xfId="0" applyFont="1" applyBorder="1" applyAlignment="1">
      <alignment vertical="center" wrapText="1"/>
    </xf>
    <xf numFmtId="0" fontId="30" fillId="0" borderId="14" xfId="0" applyFont="1" applyBorder="1" applyAlignment="1">
      <alignment horizontal="right" vertical="center" wrapText="1"/>
    </xf>
    <xf numFmtId="44" fontId="9" fillId="8" borderId="41" xfId="0" applyNumberFormat="1" applyFont="1" applyFill="1" applyBorder="1" applyAlignment="1">
      <alignment horizontal="center" vertical="center" wrapText="1"/>
    </xf>
    <xf numFmtId="44" fontId="9" fillId="8" borderId="17" xfId="0" applyNumberFormat="1" applyFont="1" applyFill="1" applyBorder="1" applyAlignment="1">
      <alignment horizontal="center" vertical="center" wrapText="1"/>
    </xf>
    <xf numFmtId="164" fontId="11" fillId="11" borderId="14" xfId="0" applyNumberFormat="1" applyFont="1" applyFill="1" applyBorder="1" applyAlignment="1">
      <alignment horizontal="right" vertical="center"/>
    </xf>
    <xf numFmtId="164" fontId="11" fillId="0" borderId="14" xfId="0" applyNumberFormat="1" applyFont="1" applyBorder="1" applyAlignment="1">
      <alignment horizontal="right" vertical="center"/>
    </xf>
    <xf numFmtId="44" fontId="9" fillId="8" borderId="41" xfId="0" applyNumberFormat="1" applyFont="1" applyFill="1" applyBorder="1" applyAlignment="1">
      <alignment horizontal="right" vertical="center"/>
    </xf>
    <xf numFmtId="44" fontId="9" fillId="8" borderId="17" xfId="0" applyNumberFormat="1" applyFont="1" applyFill="1" applyBorder="1" applyAlignment="1">
      <alignment horizontal="right" vertical="center"/>
    </xf>
    <xf numFmtId="164" fontId="15" fillId="11" borderId="14" xfId="2" applyFont="1" applyFill="1" applyBorder="1" applyAlignment="1">
      <alignment horizontal="center" vertical="center" wrapText="1"/>
    </xf>
    <xf numFmtId="164" fontId="15" fillId="0" borderId="14" xfId="2" applyFont="1" applyBorder="1" applyAlignment="1">
      <alignment horizontal="center" vertical="center" wrapText="1"/>
    </xf>
    <xf numFmtId="44" fontId="9" fillId="8" borderId="11" xfId="0" applyNumberFormat="1" applyFont="1" applyFill="1" applyBorder="1" applyAlignment="1">
      <alignment horizontal="center" vertical="center" wrapText="1"/>
    </xf>
    <xf numFmtId="164" fontId="11" fillId="0" borderId="14" xfId="2" applyFont="1" applyFill="1" applyBorder="1" applyAlignment="1">
      <alignment horizontal="right" vertical="center"/>
    </xf>
    <xf numFmtId="0" fontId="14" fillId="8" borderId="89" xfId="0" applyFont="1" applyFill="1" applyBorder="1" applyAlignment="1">
      <alignment horizontal="center"/>
    </xf>
    <xf numFmtId="0" fontId="14" fillId="8" borderId="90" xfId="0" applyFont="1" applyFill="1" applyBorder="1" applyAlignment="1">
      <alignment horizontal="center"/>
    </xf>
    <xf numFmtId="0" fontId="15" fillId="0" borderId="89" xfId="0" applyFont="1" applyBorder="1" applyAlignment="1">
      <alignment horizontal="left" vertical="center" wrapText="1"/>
    </xf>
    <xf numFmtId="0" fontId="15" fillId="0" borderId="89" xfId="0" applyFont="1" applyBorder="1" applyAlignment="1">
      <alignment horizontal="center" vertical="center" wrapText="1"/>
    </xf>
    <xf numFmtId="0" fontId="15" fillId="0" borderId="90" xfId="0" applyFont="1" applyBorder="1" applyAlignment="1">
      <alignment horizontal="center" vertical="center" wrapText="1"/>
    </xf>
    <xf numFmtId="0" fontId="15" fillId="0" borderId="89" xfId="0" applyFont="1" applyBorder="1" applyAlignment="1">
      <alignment vertical="center" wrapText="1"/>
    </xf>
    <xf numFmtId="0" fontId="15" fillId="0" borderId="89" xfId="0" applyFont="1" applyBorder="1" applyAlignment="1">
      <alignment horizontal="left" wrapText="1"/>
    </xf>
    <xf numFmtId="0" fontId="15" fillId="0" borderId="89" xfId="0" applyFont="1" applyBorder="1" applyAlignment="1">
      <alignment horizontal="left"/>
    </xf>
    <xf numFmtId="0" fontId="15" fillId="0" borderId="89" xfId="0" applyFont="1" applyBorder="1" applyAlignment="1">
      <alignment wrapText="1"/>
    </xf>
    <xf numFmtId="0" fontId="16" fillId="0" borderId="89" xfId="0" applyFont="1" applyBorder="1" applyAlignment="1">
      <alignment horizontal="left" vertical="top" wrapText="1"/>
    </xf>
    <xf numFmtId="0" fontId="16" fillId="0" borderId="89" xfId="0" applyFont="1" applyBorder="1" applyAlignment="1">
      <alignment horizontal="left" wrapText="1"/>
    </xf>
    <xf numFmtId="0" fontId="15" fillId="0" borderId="90" xfId="0" applyFont="1" applyBorder="1" applyAlignment="1">
      <alignment vertical="center" wrapText="1"/>
    </xf>
    <xf numFmtId="0" fontId="14" fillId="0" borderId="69" xfId="0" applyFont="1" applyBorder="1" applyAlignment="1">
      <alignment horizontal="center"/>
    </xf>
    <xf numFmtId="0" fontId="15" fillId="0" borderId="89" xfId="0" applyFont="1" applyBorder="1"/>
    <xf numFmtId="0" fontId="15" fillId="0" borderId="69" xfId="0" applyFont="1" applyBorder="1" applyAlignment="1">
      <alignment horizontal="center" vertical="center"/>
    </xf>
    <xf numFmtId="0" fontId="15" fillId="0" borderId="89" xfId="0" applyFont="1" applyBorder="1" applyAlignment="1">
      <alignment horizontal="right" vertical="center" wrapText="1"/>
    </xf>
    <xf numFmtId="0" fontId="18" fillId="0" borderId="89"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5" xfId="0" applyFont="1" applyBorder="1" applyAlignment="1">
      <alignment horizontal="center" vertical="center" wrapText="1"/>
    </xf>
    <xf numFmtId="0" fontId="15" fillId="0" borderId="69" xfId="0" applyFont="1" applyBorder="1" applyAlignment="1">
      <alignment horizontal="center" vertical="center" wrapText="1"/>
    </xf>
    <xf numFmtId="0" fontId="12" fillId="7" borderId="28" xfId="0" applyFont="1" applyFill="1" applyBorder="1" applyAlignment="1">
      <alignment horizontal="center"/>
    </xf>
    <xf numFmtId="0" fontId="12" fillId="7" borderId="11" xfId="0" applyFont="1" applyFill="1" applyBorder="1" applyAlignment="1">
      <alignment horizontal="center"/>
    </xf>
    <xf numFmtId="0" fontId="12" fillId="7" borderId="29" xfId="0" applyFont="1" applyFill="1" applyBorder="1" applyAlignment="1">
      <alignment horizontal="center"/>
    </xf>
    <xf numFmtId="0" fontId="14" fillId="8" borderId="24"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5" fillId="0" borderId="2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15" fillId="0" borderId="14" xfId="0" applyFont="1" applyBorder="1" applyAlignment="1">
      <alignment horizontal="center" vertical="center" wrapText="1"/>
    </xf>
    <xf numFmtId="0" fontId="14" fillId="0" borderId="25" xfId="0" applyFont="1" applyBorder="1" applyAlignment="1">
      <alignment horizontal="center" vertical="center" wrapText="1"/>
    </xf>
    <xf numFmtId="0" fontId="12" fillId="7" borderId="69" xfId="0" applyFont="1" applyFill="1" applyBorder="1" applyAlignment="1">
      <alignment horizontal="center"/>
    </xf>
    <xf numFmtId="0" fontId="12" fillId="7" borderId="89" xfId="0" applyFont="1" applyFill="1" applyBorder="1" applyAlignment="1">
      <alignment horizontal="center"/>
    </xf>
    <xf numFmtId="0" fontId="12" fillId="7" borderId="90" xfId="0" applyFont="1" applyFill="1" applyBorder="1" applyAlignment="1">
      <alignment horizontal="center"/>
    </xf>
    <xf numFmtId="0" fontId="14" fillId="8" borderId="69" xfId="0" applyFont="1" applyFill="1" applyBorder="1" applyAlignment="1">
      <alignment horizontal="center" vertical="center" wrapText="1"/>
    </xf>
    <xf numFmtId="0" fontId="14" fillId="8" borderId="89" xfId="0" applyFont="1" applyFill="1" applyBorder="1" applyAlignment="1">
      <alignment horizontal="center" vertical="center" wrapText="1"/>
    </xf>
    <xf numFmtId="0" fontId="26" fillId="11" borderId="91" xfId="0" applyFont="1" applyFill="1" applyBorder="1" applyAlignment="1">
      <alignment horizontal="right" wrapText="1"/>
    </xf>
    <xf numFmtId="0" fontId="15" fillId="0" borderId="91" xfId="0" applyFont="1" applyBorder="1" applyAlignment="1">
      <alignment horizontal="center"/>
    </xf>
    <xf numFmtId="0" fontId="15" fillId="0" borderId="92" xfId="0" applyFont="1" applyBorder="1" applyAlignment="1">
      <alignment horizontal="center"/>
    </xf>
    <xf numFmtId="0" fontId="26" fillId="11" borderId="89" xfId="0" applyFont="1" applyFill="1" applyBorder="1" applyAlignment="1">
      <alignment horizontal="right" wrapText="1"/>
    </xf>
    <xf numFmtId="164" fontId="14" fillId="0" borderId="89" xfId="2" applyFont="1" applyBorder="1" applyAlignment="1">
      <alignment horizontal="center"/>
    </xf>
    <xf numFmtId="164" fontId="14" fillId="0" borderId="90" xfId="2" applyFont="1" applyBorder="1" applyAlignment="1">
      <alignment horizontal="center"/>
    </xf>
    <xf numFmtId="0" fontId="15" fillId="0" borderId="14" xfId="0" applyFont="1" applyBorder="1" applyAlignment="1">
      <alignment horizontal="right" vertical="center" wrapText="1"/>
    </xf>
    <xf numFmtId="0" fontId="15" fillId="0" borderId="63"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56" xfId="0" applyFont="1" applyBorder="1" applyAlignment="1">
      <alignment horizontal="right" vertical="center" wrapText="1"/>
    </xf>
    <xf numFmtId="0" fontId="15" fillId="0" borderId="57" xfId="0" applyFont="1" applyBorder="1" applyAlignment="1">
      <alignment horizontal="right" vertical="center" wrapText="1"/>
    </xf>
    <xf numFmtId="0" fontId="14" fillId="8" borderId="2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5" fillId="0" borderId="63" xfId="0" applyFont="1" applyBorder="1" applyAlignment="1">
      <alignment vertical="center" wrapText="1"/>
    </xf>
    <xf numFmtId="0" fontId="15" fillId="0" borderId="64" xfId="0" applyFont="1" applyBorder="1" applyAlignment="1">
      <alignment vertical="center" wrapText="1"/>
    </xf>
    <xf numFmtId="0" fontId="15" fillId="0" borderId="65" xfId="0" applyFont="1" applyBorder="1" applyAlignment="1">
      <alignment vertical="center" wrapText="1"/>
    </xf>
    <xf numFmtId="0" fontId="14"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14" fillId="8" borderId="30"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5" fillId="0" borderId="19" xfId="0" applyFont="1" applyBorder="1" applyAlignment="1">
      <alignment horizontal="left" vertical="center"/>
    </xf>
    <xf numFmtId="0" fontId="15" fillId="0" borderId="31" xfId="0" applyFont="1" applyBorder="1" applyAlignment="1">
      <alignment horizontal="lef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6" fillId="0" borderId="14" xfId="0" applyFont="1" applyBorder="1" applyAlignment="1">
      <alignment horizontal="center" wrapText="1"/>
    </xf>
    <xf numFmtId="0" fontId="16" fillId="0" borderId="15" xfId="0" applyFont="1" applyBorder="1" applyAlignment="1">
      <alignment horizontal="center" wrapText="1"/>
    </xf>
    <xf numFmtId="0" fontId="15" fillId="0" borderId="14" xfId="0" applyFont="1" applyBorder="1" applyAlignment="1">
      <alignment horizontal="center" wrapText="1"/>
    </xf>
    <xf numFmtId="0" fontId="15" fillId="0" borderId="15" xfId="0" applyFont="1" applyBorder="1" applyAlignment="1">
      <alignment horizontal="center" wrapText="1"/>
    </xf>
    <xf numFmtId="0" fontId="14" fillId="0" borderId="8" xfId="0" applyFont="1" applyBorder="1" applyAlignment="1">
      <alignment horizontal="center"/>
    </xf>
    <xf numFmtId="0" fontId="14" fillId="0" borderId="0" xfId="0" applyFont="1" applyAlignment="1">
      <alignment horizontal="center"/>
    </xf>
    <xf numFmtId="0" fontId="14" fillId="0" borderId="9" xfId="0" applyFont="1" applyBorder="1" applyAlignment="1">
      <alignment horizontal="center"/>
    </xf>
    <xf numFmtId="0" fontId="14" fillId="8" borderId="10" xfId="0" applyFont="1" applyFill="1" applyBorder="1" applyAlignment="1">
      <alignment horizontal="center"/>
    </xf>
    <xf numFmtId="0" fontId="14" fillId="8" borderId="11" xfId="0" applyFont="1" applyFill="1" applyBorder="1" applyAlignment="1">
      <alignment horizontal="center"/>
    </xf>
    <xf numFmtId="0" fontId="14" fillId="8" borderId="12" xfId="0" applyFont="1" applyFill="1" applyBorder="1" applyAlignment="1">
      <alignment horizontal="center"/>
    </xf>
    <xf numFmtId="0" fontId="14" fillId="8" borderId="10"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2"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5" fillId="0" borderId="17" xfId="0" applyFont="1" applyBorder="1" applyAlignment="1">
      <alignment horizontal="center" wrapText="1"/>
    </xf>
    <xf numFmtId="0" fontId="15" fillId="0" borderId="18" xfId="0" applyFont="1" applyBorder="1" applyAlignment="1">
      <alignment horizontal="center" wrapText="1"/>
    </xf>
    <xf numFmtId="0" fontId="15"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0" xfId="0" applyFont="1" applyBorder="1" applyAlignment="1">
      <alignment horizontal="left" vertical="center" wrapText="1"/>
    </xf>
    <xf numFmtId="0" fontId="14" fillId="0" borderId="33" xfId="0" applyFont="1" applyBorder="1" applyAlignment="1">
      <alignment horizontal="left" vertical="center" wrapText="1"/>
    </xf>
    <xf numFmtId="0" fontId="14" fillId="8" borderId="11"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0" borderId="84"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86" xfId="0" applyFont="1" applyBorder="1" applyAlignment="1">
      <alignment horizontal="center" vertical="center" wrapText="1"/>
    </xf>
    <xf numFmtId="0" fontId="12" fillId="6" borderId="21"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23"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17" xfId="0" applyFont="1" applyBorder="1" applyAlignment="1">
      <alignment horizontal="center" vertical="center" wrapText="1"/>
    </xf>
    <xf numFmtId="164" fontId="14" fillId="0" borderId="17" xfId="2" applyFont="1" applyBorder="1" applyAlignment="1">
      <alignment horizontal="center" vertical="center"/>
    </xf>
    <xf numFmtId="164" fontId="14" fillId="0" borderId="27" xfId="2" applyFont="1" applyBorder="1" applyAlignment="1">
      <alignment horizontal="center" vertical="center"/>
    </xf>
    <xf numFmtId="0" fontId="14" fillId="8" borderId="24"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25" xfId="0" applyFont="1" applyFill="1" applyBorder="1" applyAlignment="1">
      <alignment horizontal="center" vertical="center"/>
    </xf>
    <xf numFmtId="0" fontId="15" fillId="0" borderId="17" xfId="0" applyFont="1" applyBorder="1" applyAlignment="1">
      <alignment horizontal="center" vertical="center"/>
    </xf>
    <xf numFmtId="0" fontId="14" fillId="8" borderId="27" xfId="0" applyFont="1" applyFill="1" applyBorder="1" applyAlignment="1">
      <alignment horizontal="center" vertical="center" wrapText="1"/>
    </xf>
    <xf numFmtId="0" fontId="14" fillId="8" borderId="38"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15" fillId="0" borderId="20" xfId="0" applyFont="1" applyBorder="1" applyAlignment="1">
      <alignment horizontal="left" vertical="center"/>
    </xf>
    <xf numFmtId="0" fontId="15" fillId="0" borderId="33" xfId="0" applyFont="1" applyBorder="1" applyAlignment="1">
      <alignment horizontal="left" vertical="center"/>
    </xf>
    <xf numFmtId="0" fontId="14" fillId="8" borderId="39" xfId="0" applyFont="1" applyFill="1" applyBorder="1" applyAlignment="1">
      <alignment horizontal="center" vertical="center" wrapText="1"/>
    </xf>
    <xf numFmtId="9" fontId="15" fillId="0" borderId="14" xfId="0" applyNumberFormat="1" applyFont="1" applyBorder="1" applyAlignment="1">
      <alignment horizontal="center" vertical="center" wrapText="1"/>
    </xf>
    <xf numFmtId="0" fontId="14" fillId="8" borderId="37" xfId="0" applyFont="1" applyFill="1" applyBorder="1" applyAlignment="1">
      <alignment horizontal="center" vertical="center" wrapText="1"/>
    </xf>
    <xf numFmtId="0" fontId="14" fillId="0" borderId="32" xfId="0" applyFont="1" applyBorder="1" applyAlignment="1">
      <alignment horizontal="center" vertical="center" wrapText="1"/>
    </xf>
    <xf numFmtId="0" fontId="15" fillId="0" borderId="5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5" xfId="0" applyFont="1" applyBorder="1" applyAlignment="1">
      <alignment horizontal="center" vertical="center" wrapText="1"/>
    </xf>
    <xf numFmtId="0" fontId="14" fillId="8" borderId="30" xfId="0" applyFont="1" applyFill="1" applyBorder="1" applyAlignment="1">
      <alignment horizontal="center" vertical="center"/>
    </xf>
    <xf numFmtId="0" fontId="14" fillId="8" borderId="19" xfId="0" applyFont="1" applyFill="1" applyBorder="1" applyAlignment="1">
      <alignment horizontal="center" vertical="center"/>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73" xfId="0" applyFont="1" applyBorder="1" applyAlignment="1">
      <alignment horizontal="center" vertical="center" wrapText="1"/>
    </xf>
    <xf numFmtId="0" fontId="15" fillId="0" borderId="44" xfId="0" applyFont="1" applyBorder="1" applyAlignment="1">
      <alignment horizontal="center" vertical="center" wrapText="1"/>
    </xf>
    <xf numFmtId="0" fontId="14" fillId="0" borderId="38" xfId="0" applyFont="1" applyBorder="1" applyAlignment="1">
      <alignment horizontal="center" vertical="center" wrapText="1"/>
    </xf>
    <xf numFmtId="0" fontId="14" fillId="8" borderId="28" xfId="0" applyFont="1" applyFill="1" applyBorder="1" applyAlignment="1">
      <alignment horizontal="center" vertical="center" wrapText="1"/>
    </xf>
    <xf numFmtId="9" fontId="14" fillId="0" borderId="14" xfId="0" applyNumberFormat="1" applyFont="1" applyBorder="1" applyAlignment="1">
      <alignment horizontal="center" vertical="center" wrapText="1"/>
    </xf>
    <xf numFmtId="0" fontId="14" fillId="0" borderId="17" xfId="0" applyFont="1" applyBorder="1" applyAlignment="1">
      <alignment horizontal="center" vertical="center" wrapText="1"/>
    </xf>
    <xf numFmtId="9" fontId="15" fillId="0" borderId="17" xfId="0" applyNumberFormat="1" applyFont="1" applyBorder="1" applyAlignment="1">
      <alignment horizontal="center" vertical="center" wrapText="1"/>
    </xf>
    <xf numFmtId="0" fontId="15" fillId="0" borderId="27" xfId="0" applyFont="1" applyBorder="1" applyAlignment="1">
      <alignment horizontal="center" vertical="center" wrapText="1"/>
    </xf>
    <xf numFmtId="0" fontId="14" fillId="8" borderId="90" xfId="0" applyFont="1" applyFill="1" applyBorder="1" applyAlignment="1">
      <alignment horizontal="center" vertical="center" wrapText="1"/>
    </xf>
    <xf numFmtId="0" fontId="16" fillId="0" borderId="89" xfId="0" applyFont="1" applyBorder="1" applyAlignment="1">
      <alignment horizontal="center" vertical="center"/>
    </xf>
    <xf numFmtId="0" fontId="16" fillId="0" borderId="89" xfId="0" applyFont="1" applyBorder="1" applyAlignment="1">
      <alignment horizontal="center" vertical="center" wrapText="1"/>
    </xf>
    <xf numFmtId="0" fontId="16" fillId="0" borderId="90" xfId="0" applyFont="1" applyBorder="1" applyAlignment="1">
      <alignment horizontal="center" vertical="center" wrapText="1"/>
    </xf>
    <xf numFmtId="0" fontId="15" fillId="0" borderId="89" xfId="0" applyFont="1" applyBorder="1" applyAlignment="1">
      <alignment horizontal="left" vertical="center"/>
    </xf>
    <xf numFmtId="0" fontId="15" fillId="0" borderId="90" xfId="0" applyFont="1" applyBorder="1" applyAlignment="1">
      <alignment horizontal="left" vertical="center"/>
    </xf>
    <xf numFmtId="0" fontId="15" fillId="0" borderId="17" xfId="0" applyFont="1" applyBorder="1" applyAlignment="1">
      <alignment horizontal="left" vertical="center"/>
    </xf>
    <xf numFmtId="0" fontId="15" fillId="0" borderId="27" xfId="0" applyFont="1" applyBorder="1" applyAlignment="1">
      <alignment horizontal="left" vertical="center"/>
    </xf>
    <xf numFmtId="0" fontId="14" fillId="8" borderId="43" xfId="0" applyFont="1" applyFill="1" applyBorder="1" applyAlignment="1">
      <alignment horizontal="center" vertical="center" wrapText="1"/>
    </xf>
    <xf numFmtId="0" fontId="14" fillId="8" borderId="44" xfId="0" applyFont="1" applyFill="1" applyBorder="1" applyAlignment="1">
      <alignment horizontal="center" vertical="center" wrapText="1"/>
    </xf>
    <xf numFmtId="0" fontId="14" fillId="8" borderId="45" xfId="0" applyFont="1" applyFill="1" applyBorder="1" applyAlignment="1">
      <alignment horizontal="center" vertical="center" wrapText="1"/>
    </xf>
    <xf numFmtId="0" fontId="15" fillId="0" borderId="14" xfId="0" applyFont="1" applyBorder="1" applyAlignment="1">
      <alignment vertical="center" wrapText="1"/>
    </xf>
    <xf numFmtId="0" fontId="14" fillId="0" borderId="14" xfId="0" applyFont="1" applyBorder="1" applyAlignment="1">
      <alignment vertical="center" wrapText="1"/>
    </xf>
    <xf numFmtId="0" fontId="14" fillId="0" borderId="17" xfId="0" applyFont="1" applyBorder="1" applyAlignment="1">
      <alignment horizontal="right" vertical="center" wrapText="1"/>
    </xf>
    <xf numFmtId="0" fontId="18" fillId="0" borderId="17" xfId="0" applyFont="1" applyBorder="1" applyAlignment="1">
      <alignment horizontal="left" vertical="center" wrapText="1"/>
    </xf>
    <xf numFmtId="0" fontId="18" fillId="0" borderId="27" xfId="0" applyFont="1" applyBorder="1" applyAlignment="1">
      <alignment horizontal="left" vertical="center" wrapText="1"/>
    </xf>
    <xf numFmtId="164" fontId="15" fillId="0" borderId="14" xfId="2" applyFont="1" applyBorder="1" applyAlignment="1">
      <alignment horizontal="right" vertical="center" wrapText="1"/>
    </xf>
    <xf numFmtId="164" fontId="14" fillId="0" borderId="38" xfId="2" applyFont="1" applyBorder="1" applyAlignment="1">
      <alignment horizontal="right" vertical="center" wrapText="1"/>
    </xf>
    <xf numFmtId="0" fontId="15" fillId="0" borderId="63" xfId="0" applyFont="1" applyBorder="1" applyAlignment="1">
      <alignment horizontal="right" vertical="center" wrapText="1"/>
    </xf>
    <xf numFmtId="0" fontId="15" fillId="0" borderId="65" xfId="0" applyFont="1" applyBorder="1" applyAlignment="1">
      <alignment horizontal="right" vertical="center" wrapText="1"/>
    </xf>
    <xf numFmtId="0" fontId="15" fillId="0" borderId="89" xfId="0" applyFont="1" applyBorder="1" applyAlignment="1">
      <alignment horizontal="center" vertical="center"/>
    </xf>
    <xf numFmtId="0" fontId="15" fillId="0" borderId="90" xfId="0" applyFont="1" applyBorder="1" applyAlignment="1">
      <alignment horizontal="left" vertical="center" wrapText="1"/>
    </xf>
    <xf numFmtId="0" fontId="16" fillId="0" borderId="69" xfId="0" applyFont="1" applyBorder="1" applyAlignment="1">
      <alignment horizontal="center" vertical="center" wrapText="1"/>
    </xf>
    <xf numFmtId="0" fontId="14" fillId="0" borderId="89" xfId="0" applyFont="1" applyBorder="1" applyAlignment="1">
      <alignment horizontal="right" vertical="center"/>
    </xf>
    <xf numFmtId="164" fontId="14" fillId="0" borderId="89" xfId="2" applyFont="1" applyBorder="1" applyAlignment="1">
      <alignment horizontal="right" vertical="center" wrapText="1"/>
    </xf>
    <xf numFmtId="0" fontId="16" fillId="0" borderId="89" xfId="0" applyFont="1" applyBorder="1" applyAlignment="1">
      <alignment horizontal="left"/>
    </xf>
    <xf numFmtId="0" fontId="15" fillId="0" borderId="69" xfId="0" applyFont="1" applyBorder="1" applyAlignment="1">
      <alignment horizontal="center"/>
    </xf>
    <xf numFmtId="49" fontId="15" fillId="0" borderId="89" xfId="0" applyNumberFormat="1" applyFont="1" applyBorder="1" applyAlignment="1">
      <alignment horizontal="center" vertical="center" wrapText="1"/>
    </xf>
    <xf numFmtId="49" fontId="15" fillId="0" borderId="90" xfId="0" applyNumberFormat="1" applyFont="1" applyBorder="1" applyAlignment="1">
      <alignment horizontal="center" vertical="center" wrapText="1"/>
    </xf>
    <xf numFmtId="164" fontId="26" fillId="11" borderId="89" xfId="2" applyFont="1" applyFill="1" applyBorder="1" applyAlignment="1">
      <alignment horizontal="center"/>
    </xf>
    <xf numFmtId="164" fontId="26" fillId="11" borderId="90" xfId="2" applyFont="1" applyFill="1" applyBorder="1" applyAlignment="1">
      <alignment horizontal="center"/>
    </xf>
    <xf numFmtId="0" fontId="14" fillId="0" borderId="70" xfId="0" applyFont="1" applyBorder="1" applyAlignment="1">
      <alignment horizontal="center"/>
    </xf>
    <xf numFmtId="0" fontId="14" fillId="0" borderId="1" xfId="0" applyFont="1" applyBorder="1" applyAlignment="1">
      <alignment horizontal="center"/>
    </xf>
    <xf numFmtId="0" fontId="14" fillId="0" borderId="7" xfId="0" applyFont="1" applyBorder="1" applyAlignment="1">
      <alignment horizontal="center"/>
    </xf>
    <xf numFmtId="0" fontId="11" fillId="0" borderId="14" xfId="0" applyFont="1" applyBorder="1" applyAlignment="1">
      <alignment horizontal="left"/>
    </xf>
    <xf numFmtId="0" fontId="11" fillId="0" borderId="25" xfId="0" applyFont="1" applyBorder="1" applyAlignment="1">
      <alignment horizontal="left"/>
    </xf>
    <xf numFmtId="0" fontId="14" fillId="5" borderId="24" xfId="0" applyFont="1" applyFill="1" applyBorder="1" applyAlignment="1">
      <alignment horizontal="left" vertical="center"/>
    </xf>
    <xf numFmtId="0" fontId="14" fillId="5" borderId="14" xfId="0" applyFont="1" applyFill="1" applyBorder="1" applyAlignment="1">
      <alignment horizontal="left" vertical="center"/>
    </xf>
    <xf numFmtId="0" fontId="11" fillId="0" borderId="14" xfId="0" applyFont="1" applyBorder="1" applyAlignment="1">
      <alignment vertical="center"/>
    </xf>
    <xf numFmtId="0" fontId="11" fillId="0" borderId="25" xfId="0" applyFont="1" applyBorder="1" applyAlignment="1">
      <alignment vertical="center"/>
    </xf>
    <xf numFmtId="0" fontId="14" fillId="5" borderId="26"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25" xfId="0" applyFont="1" applyBorder="1" applyAlignment="1">
      <alignment horizontal="left" vertical="center" wrapText="1"/>
    </xf>
    <xf numFmtId="0" fontId="14" fillId="5" borderId="17"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4"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26" xfId="0" applyFont="1" applyFill="1" applyBorder="1" applyAlignment="1">
      <alignment horizontal="center" vertical="center" wrapText="1"/>
    </xf>
    <xf numFmtId="0" fontId="14" fillId="5" borderId="56"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57" xfId="0" applyFont="1" applyFill="1" applyBorder="1" applyAlignment="1">
      <alignment horizontal="center" vertical="center" wrapText="1"/>
    </xf>
    <xf numFmtId="0" fontId="11" fillId="0" borderId="17" xfId="0" applyFont="1" applyBorder="1" applyAlignment="1">
      <alignment vertical="center" wrapText="1"/>
    </xf>
    <xf numFmtId="0" fontId="11" fillId="0" borderId="27" xfId="0" applyFont="1" applyBorder="1" applyAlignment="1">
      <alignment vertical="center" wrapText="1"/>
    </xf>
    <xf numFmtId="0" fontId="12" fillId="7" borderId="30"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31" xfId="0" applyFont="1" applyBorder="1" applyAlignment="1">
      <alignment horizontal="left" vertical="center" wrapText="1"/>
    </xf>
    <xf numFmtId="0" fontId="11" fillId="0" borderId="17" xfId="0" applyFont="1" applyBorder="1" applyAlignment="1">
      <alignment horizontal="left"/>
    </xf>
    <xf numFmtId="0" fontId="11" fillId="0" borderId="27" xfId="0" applyFont="1" applyBorder="1" applyAlignment="1">
      <alignment horizontal="left"/>
    </xf>
    <xf numFmtId="0" fontId="9" fillId="3" borderId="0" xfId="1" applyNumberFormat="1" applyFont="1" applyFill="1" applyBorder="1" applyAlignment="1">
      <alignment horizontal="right"/>
    </xf>
    <xf numFmtId="0" fontId="9" fillId="3" borderId="9" xfId="1" applyNumberFormat="1" applyFont="1" applyFill="1" applyBorder="1" applyAlignment="1">
      <alignment horizontal="right"/>
    </xf>
    <xf numFmtId="0" fontId="9" fillId="0" borderId="8" xfId="0" applyFont="1" applyBorder="1" applyAlignment="1">
      <alignment horizontal="right" vertical="center"/>
    </xf>
    <xf numFmtId="0" fontId="9" fillId="0" borderId="0" xfId="0" applyFont="1" applyAlignment="1">
      <alignment horizontal="right" vertical="center"/>
    </xf>
    <xf numFmtId="0" fontId="26" fillId="3" borderId="0" xfId="1" applyNumberFormat="1" applyFont="1" applyFill="1" applyBorder="1" applyAlignment="1">
      <alignment horizontal="right"/>
    </xf>
    <xf numFmtId="0" fontId="26" fillId="3" borderId="9" xfId="1" applyNumberFormat="1" applyFont="1" applyFill="1" applyBorder="1" applyAlignment="1">
      <alignment horizontal="right"/>
    </xf>
    <xf numFmtId="0" fontId="4" fillId="0" borderId="8"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9" fillId="5" borderId="24" xfId="0" applyFont="1" applyFill="1" applyBorder="1" applyAlignment="1">
      <alignment horizontal="left" vertical="center"/>
    </xf>
    <xf numFmtId="0" fontId="9" fillId="5" borderId="14" xfId="0" applyFont="1" applyFill="1" applyBorder="1" applyAlignment="1">
      <alignment horizontal="left" vertical="center"/>
    </xf>
    <xf numFmtId="0" fontId="11" fillId="0" borderId="14" xfId="0" applyFont="1" applyBorder="1" applyAlignment="1">
      <alignment horizontal="left" vertical="center" wrapText="1"/>
    </xf>
    <xf numFmtId="0" fontId="11" fillId="0" borderId="25" xfId="0" applyFont="1" applyBorder="1" applyAlignment="1">
      <alignment horizontal="left" vertical="center" wrapText="1"/>
    </xf>
    <xf numFmtId="0" fontId="9" fillId="5" borderId="26" xfId="0" applyFont="1" applyFill="1" applyBorder="1" applyAlignment="1">
      <alignment horizontal="left" vertical="center"/>
    </xf>
    <xf numFmtId="0" fontId="9" fillId="5" borderId="17" xfId="0" applyFont="1" applyFill="1" applyBorder="1" applyAlignment="1">
      <alignment horizontal="left" vertical="center"/>
    </xf>
    <xf numFmtId="0" fontId="9" fillId="0" borderId="8"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9" fillId="5" borderId="11" xfId="0" applyFont="1" applyFill="1" applyBorder="1" applyAlignment="1">
      <alignment horizontal="center"/>
    </xf>
    <xf numFmtId="0" fontId="9" fillId="0" borderId="28" xfId="0" applyFont="1" applyBorder="1" applyAlignment="1">
      <alignment horizontal="center"/>
    </xf>
    <xf numFmtId="0" fontId="9" fillId="0" borderId="11" xfId="0" applyFont="1" applyBorder="1" applyAlignment="1">
      <alignment horizontal="center"/>
    </xf>
    <xf numFmtId="0" fontId="9" fillId="0" borderId="29" xfId="0" applyFont="1" applyBorder="1" applyAlignment="1">
      <alignment horizontal="center"/>
    </xf>
    <xf numFmtId="0" fontId="9" fillId="5" borderId="14" xfId="0" applyFont="1" applyFill="1" applyBorder="1" applyAlignment="1">
      <alignment horizontal="center"/>
    </xf>
    <xf numFmtId="0" fontId="10" fillId="0" borderId="2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5" xfId="0" applyFont="1" applyBorder="1" applyAlignment="1">
      <alignment horizontal="center" vertical="center" wrapText="1"/>
    </xf>
    <xf numFmtId="0" fontId="12" fillId="7" borderId="28"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29"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4" xfId="0" applyFont="1" applyFill="1" applyBorder="1" applyAlignment="1">
      <alignment horizontal="center" vertical="center"/>
    </xf>
    <xf numFmtId="0" fontId="11" fillId="0" borderId="5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4" fillId="8" borderId="24" xfId="0" applyFont="1" applyFill="1" applyBorder="1" applyAlignment="1">
      <alignment horizontal="center"/>
    </xf>
    <xf numFmtId="0" fontId="14" fillId="8" borderId="14" xfId="0" applyFont="1" applyFill="1" applyBorder="1" applyAlignment="1">
      <alignment horizontal="center"/>
    </xf>
    <xf numFmtId="0" fontId="14" fillId="8" borderId="25" xfId="0" applyFont="1" applyFill="1" applyBorder="1" applyAlignment="1">
      <alignment horizont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12" fillId="7" borderId="10" xfId="0" applyFont="1" applyFill="1" applyBorder="1" applyAlignment="1">
      <alignment horizontal="center" vertical="center"/>
    </xf>
    <xf numFmtId="0" fontId="12" fillId="7" borderId="12" xfId="0" applyFont="1" applyFill="1" applyBorder="1" applyAlignment="1">
      <alignment horizontal="center" vertical="center"/>
    </xf>
    <xf numFmtId="0" fontId="15" fillId="0" borderId="14" xfId="0" applyFont="1" applyBorder="1" applyAlignment="1">
      <alignment horizontal="left" wrapText="1"/>
    </xf>
    <xf numFmtId="0" fontId="15" fillId="0" borderId="15" xfId="0" applyFont="1" applyBorder="1" applyAlignment="1">
      <alignment horizontal="left"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2" fillId="7" borderId="10" xfId="0" applyFont="1" applyFill="1" applyBorder="1" applyAlignment="1">
      <alignment horizontal="center"/>
    </xf>
    <xf numFmtId="0" fontId="12" fillId="7" borderId="12" xfId="0" applyFont="1" applyFill="1" applyBorder="1" applyAlignment="1">
      <alignment horizontal="center"/>
    </xf>
    <xf numFmtId="0" fontId="11" fillId="0" borderId="26" xfId="0" applyFont="1" applyBorder="1" applyAlignment="1">
      <alignment horizontal="center" vertical="center" wrapText="1"/>
    </xf>
    <xf numFmtId="0" fontId="11" fillId="0" borderId="17" xfId="0" applyFont="1" applyBorder="1" applyAlignment="1">
      <alignment horizontal="center" vertical="center" wrapText="1"/>
    </xf>
    <xf numFmtId="0" fontId="14" fillId="4" borderId="24"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4" xfId="0" applyFont="1" applyFill="1" applyBorder="1" applyAlignment="1">
      <alignment horizontal="center" vertical="center" wrapText="1"/>
    </xf>
    <xf numFmtId="0" fontId="12" fillId="7" borderId="46" xfId="0" applyFont="1" applyFill="1" applyBorder="1" applyAlignment="1">
      <alignment horizontal="center"/>
    </xf>
    <xf numFmtId="0" fontId="12" fillId="7" borderId="47" xfId="0" applyFont="1" applyFill="1" applyBorder="1" applyAlignment="1">
      <alignment horizontal="center"/>
    </xf>
    <xf numFmtId="0" fontId="12" fillId="7" borderId="48" xfId="0" applyFont="1" applyFill="1" applyBorder="1" applyAlignment="1">
      <alignment horizontal="center"/>
    </xf>
    <xf numFmtId="0" fontId="14" fillId="4" borderId="25" xfId="0" applyFont="1" applyFill="1" applyBorder="1" applyAlignment="1">
      <alignment horizontal="center" vertical="center" wrapText="1"/>
    </xf>
    <xf numFmtId="164" fontId="11" fillId="0" borderId="17" xfId="2" applyFont="1" applyBorder="1" applyAlignment="1">
      <alignment horizontal="center" vertical="center" wrapText="1"/>
    </xf>
    <xf numFmtId="164" fontId="11" fillId="0" borderId="27" xfId="2" applyFont="1" applyBorder="1" applyAlignment="1">
      <alignment horizontal="center" vertical="center" wrapText="1"/>
    </xf>
    <xf numFmtId="0" fontId="8" fillId="2" borderId="14"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14" fillId="5" borderId="25" xfId="0" applyFont="1" applyFill="1" applyBorder="1" applyAlignment="1">
      <alignment horizontal="center" vertical="center" wrapText="1"/>
    </xf>
    <xf numFmtId="9" fontId="17" fillId="0" borderId="14" xfId="1" applyFont="1" applyFill="1" applyBorder="1" applyAlignment="1">
      <alignment horizontal="center" vertical="center" wrapText="1"/>
    </xf>
    <xf numFmtId="9" fontId="17" fillId="0" borderId="25" xfId="1"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4" borderId="17" xfId="0" applyFont="1" applyFill="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21" fillId="5" borderId="24" xfId="0" applyFont="1" applyFill="1" applyBorder="1" applyAlignment="1">
      <alignment horizontal="center" vertical="center" wrapText="1"/>
    </xf>
    <xf numFmtId="9" fontId="17" fillId="0" borderId="26" xfId="1" applyFont="1" applyFill="1" applyBorder="1" applyAlignment="1">
      <alignment horizontal="center" vertical="center" wrapText="1"/>
    </xf>
    <xf numFmtId="9" fontId="17" fillId="0" borderId="17" xfId="1" applyFont="1" applyFill="1" applyBorder="1" applyAlignment="1">
      <alignment horizontal="center" vertical="center" wrapText="1"/>
    </xf>
    <xf numFmtId="0" fontId="21" fillId="4" borderId="14" xfId="0" applyFont="1" applyFill="1" applyBorder="1" applyAlignment="1">
      <alignment horizontal="center" vertical="center" wrapText="1"/>
    </xf>
    <xf numFmtId="17" fontId="16" fillId="0" borderId="17" xfId="0" applyNumberFormat="1" applyFont="1" applyBorder="1" applyAlignment="1">
      <alignment horizontal="center" vertical="center"/>
    </xf>
    <xf numFmtId="0" fontId="11" fillId="0" borderId="8"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xf>
    <xf numFmtId="0" fontId="14" fillId="3" borderId="0" xfId="1" applyNumberFormat="1" applyFont="1" applyFill="1" applyBorder="1" applyAlignment="1">
      <alignment horizontal="right"/>
    </xf>
    <xf numFmtId="0" fontId="14" fillId="3" borderId="9" xfId="1" applyNumberFormat="1" applyFont="1" applyFill="1" applyBorder="1" applyAlignment="1">
      <alignment horizontal="right"/>
    </xf>
    <xf numFmtId="0" fontId="14" fillId="0" borderId="8" xfId="0" applyFont="1" applyBorder="1" applyAlignment="1">
      <alignment horizontal="right" vertical="center"/>
    </xf>
    <xf numFmtId="0" fontId="14" fillId="0" borderId="0" xfId="0" applyFont="1" applyAlignment="1">
      <alignment horizontal="right" vertical="center"/>
    </xf>
    <xf numFmtId="43" fontId="14" fillId="3" borderId="0" xfId="3" applyFont="1" applyFill="1" applyBorder="1" applyAlignment="1">
      <alignment horizontal="right"/>
    </xf>
    <xf numFmtId="43" fontId="14" fillId="3" borderId="9" xfId="3" applyFont="1" applyFill="1" applyBorder="1" applyAlignment="1">
      <alignment horizontal="right"/>
    </xf>
    <xf numFmtId="0" fontId="14" fillId="5" borderId="11" xfId="0" applyFont="1" applyFill="1" applyBorder="1" applyAlignment="1">
      <alignment horizont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9" fillId="0" borderId="0" xfId="0" applyFont="1" applyAlignment="1">
      <alignment horizontal="right"/>
    </xf>
    <xf numFmtId="0" fontId="14" fillId="0" borderId="28" xfId="0" applyFont="1" applyBorder="1" applyAlignment="1">
      <alignment horizontal="center"/>
    </xf>
    <xf numFmtId="0" fontId="14" fillId="0" borderId="11" xfId="0" applyFont="1" applyBorder="1" applyAlignment="1">
      <alignment horizontal="center"/>
    </xf>
    <xf numFmtId="0" fontId="14" fillId="0" borderId="29" xfId="0" applyFont="1" applyBorder="1" applyAlignment="1">
      <alignment horizontal="center"/>
    </xf>
    <xf numFmtId="0" fontId="14" fillId="5" borderId="14" xfId="0" applyFont="1" applyFill="1" applyBorder="1" applyAlignment="1">
      <alignment horizontal="center"/>
    </xf>
    <xf numFmtId="9" fontId="20" fillId="0" borderId="26" xfId="1" applyFont="1" applyFill="1" applyBorder="1" applyAlignment="1">
      <alignment horizontal="center" vertical="center" wrapText="1"/>
    </xf>
    <xf numFmtId="9" fontId="20" fillId="0" borderId="17" xfId="1" applyFont="1" applyFill="1" applyBorder="1" applyAlignment="1">
      <alignment horizontal="center" vertical="center" wrapText="1"/>
    </xf>
    <xf numFmtId="17" fontId="15" fillId="0" borderId="17" xfId="0" applyNumberFormat="1" applyFont="1" applyBorder="1" applyAlignment="1">
      <alignment horizontal="center" vertical="center"/>
    </xf>
    <xf numFmtId="0" fontId="14" fillId="4" borderId="17" xfId="0" applyFont="1" applyFill="1" applyBorder="1" applyAlignment="1">
      <alignment horizontal="center" vertical="center"/>
    </xf>
    <xf numFmtId="0" fontId="15" fillId="0" borderId="27" xfId="0" applyFont="1" applyBorder="1" applyAlignment="1">
      <alignment horizontal="center" vertical="center"/>
    </xf>
    <xf numFmtId="0" fontId="11" fillId="0" borderId="14" xfId="0" applyFont="1" applyBorder="1" applyAlignment="1">
      <alignment horizontal="center" vertical="center"/>
    </xf>
    <xf numFmtId="0" fontId="11" fillId="0" borderId="25" xfId="0" applyFont="1" applyBorder="1" applyAlignment="1">
      <alignment horizontal="center" vertical="center"/>
    </xf>
    <xf numFmtId="0" fontId="11" fillId="0" borderId="27" xfId="0" applyFont="1" applyBorder="1" applyAlignment="1">
      <alignment horizontal="center" vertical="center" wrapText="1"/>
    </xf>
    <xf numFmtId="0" fontId="11" fillId="0" borderId="17"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center" vertical="center" wrapText="1"/>
    </xf>
    <xf numFmtId="0" fontId="11" fillId="0" borderId="2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2" fillId="7" borderId="30"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11" fillId="0" borderId="1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5" xfId="0" applyFont="1" applyBorder="1" applyAlignment="1">
      <alignment horizontal="center" vertical="center"/>
    </xf>
    <xf numFmtId="0" fontId="10" fillId="0" borderId="14" xfId="0" applyFont="1" applyBorder="1" applyAlignment="1">
      <alignment horizontal="center" wrapText="1"/>
    </xf>
    <xf numFmtId="0" fontId="10" fillId="0" borderId="15" xfId="0" applyFont="1" applyBorder="1" applyAlignment="1">
      <alignment horizontal="center" wrapText="1"/>
    </xf>
    <xf numFmtId="0" fontId="11" fillId="0" borderId="17" xfId="0" applyFont="1" applyBorder="1" applyAlignment="1">
      <alignment horizontal="center" vertical="center"/>
    </xf>
    <xf numFmtId="164" fontId="11" fillId="0" borderId="17" xfId="2" applyFont="1" applyBorder="1" applyAlignment="1">
      <alignment horizontal="center" vertical="center"/>
    </xf>
    <xf numFmtId="164" fontId="11" fillId="0" borderId="27" xfId="2" applyFont="1" applyBorder="1" applyAlignment="1">
      <alignment horizontal="center" vertical="center"/>
    </xf>
    <xf numFmtId="0" fontId="13" fillId="0" borderId="8"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24" fillId="4" borderId="24" xfId="0" applyFont="1" applyFill="1" applyBorder="1" applyAlignment="1">
      <alignment horizontal="center" vertical="center"/>
    </xf>
    <xf numFmtId="0" fontId="24" fillId="4" borderId="14" xfId="0" applyFont="1" applyFill="1" applyBorder="1" applyAlignment="1">
      <alignment horizontal="center" vertical="center"/>
    </xf>
    <xf numFmtId="0" fontId="24" fillId="4" borderId="14"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9" fillId="8" borderId="24" xfId="0" applyFont="1" applyFill="1" applyBorder="1" applyAlignment="1">
      <alignment horizontal="center"/>
    </xf>
    <xf numFmtId="0" fontId="9" fillId="8" borderId="14" xfId="0" applyFont="1" applyFill="1" applyBorder="1" applyAlignment="1">
      <alignment horizontal="center"/>
    </xf>
    <xf numFmtId="0" fontId="9" fillId="8" borderId="25" xfId="0" applyFont="1" applyFill="1" applyBorder="1" applyAlignment="1">
      <alignment horizontal="center"/>
    </xf>
    <xf numFmtId="0" fontId="11" fillId="0" borderId="67" xfId="0" applyFont="1" applyBorder="1" applyAlignment="1">
      <alignment horizontal="center"/>
    </xf>
    <xf numFmtId="0" fontId="9" fillId="0" borderId="5" xfId="0" applyFont="1" applyBorder="1" applyAlignment="1">
      <alignment horizontal="right"/>
    </xf>
    <xf numFmtId="0" fontId="9" fillId="0" borderId="50" xfId="0" applyFont="1" applyBorder="1" applyAlignment="1">
      <alignment horizontal="center"/>
    </xf>
    <xf numFmtId="43" fontId="14" fillId="3" borderId="0" xfId="3" applyFont="1" applyFill="1" applyBorder="1" applyAlignment="1">
      <alignment horizontal="center"/>
    </xf>
    <xf numFmtId="43" fontId="14" fillId="3" borderId="9" xfId="3" applyFont="1" applyFill="1" applyBorder="1" applyAlignment="1">
      <alignment horizontal="center"/>
    </xf>
    <xf numFmtId="166" fontId="9" fillId="3" borderId="50" xfId="0" applyNumberFormat="1" applyFont="1" applyFill="1" applyBorder="1" applyAlignment="1">
      <alignment horizontal="right"/>
    </xf>
    <xf numFmtId="166" fontId="9" fillId="3" borderId="51" xfId="0" applyNumberFormat="1" applyFont="1" applyFill="1" applyBorder="1" applyAlignment="1">
      <alignment horizontal="right"/>
    </xf>
    <xf numFmtId="0" fontId="12" fillId="7" borderId="50" xfId="0" applyFont="1" applyFill="1" applyBorder="1" applyAlignment="1">
      <alignment horizontal="center"/>
    </xf>
    <xf numFmtId="10" fontId="12" fillId="7" borderId="50" xfId="1" applyNumberFormat="1" applyFont="1" applyFill="1" applyBorder="1" applyAlignment="1">
      <alignment horizontal="right"/>
    </xf>
    <xf numFmtId="10" fontId="12" fillId="7" borderId="51" xfId="1" applyNumberFormat="1" applyFont="1" applyFill="1" applyBorder="1" applyAlignment="1">
      <alignment horizontal="right"/>
    </xf>
    <xf numFmtId="0" fontId="11" fillId="0" borderId="3" xfId="0" applyFont="1" applyBorder="1" applyAlignment="1">
      <alignment horizontal="center"/>
    </xf>
    <xf numFmtId="0" fontId="14" fillId="5" borderId="0" xfId="0" applyFont="1" applyFill="1" applyAlignment="1">
      <alignment horizontal="center"/>
    </xf>
    <xf numFmtId="0" fontId="15" fillId="0" borderId="27" xfId="0" applyFont="1" applyBorder="1" applyAlignment="1">
      <alignment horizontal="left" vertical="center" wrapText="1"/>
    </xf>
    <xf numFmtId="0" fontId="15" fillId="0" borderId="25" xfId="0" applyFont="1" applyBorder="1" applyAlignment="1">
      <alignment horizontal="left" vertical="center" wrapText="1"/>
    </xf>
    <xf numFmtId="0" fontId="15" fillId="0" borderId="8" xfId="0" applyFont="1" applyBorder="1" applyAlignment="1">
      <alignment horizontal="right"/>
    </xf>
    <xf numFmtId="0" fontId="15" fillId="0" borderId="0" xfId="0" applyFont="1" applyAlignment="1">
      <alignment horizontal="right"/>
    </xf>
    <xf numFmtId="9" fontId="14" fillId="3" borderId="0" xfId="1" applyFont="1" applyFill="1" applyBorder="1" applyAlignment="1">
      <alignment horizontal="right"/>
    </xf>
    <xf numFmtId="9" fontId="14" fillId="3" borderId="9" xfId="1" applyFont="1" applyFill="1" applyBorder="1" applyAlignment="1">
      <alignment horizontal="right"/>
    </xf>
    <xf numFmtId="9" fontId="15" fillId="3" borderId="0" xfId="1" applyFont="1" applyFill="1" applyBorder="1" applyAlignment="1">
      <alignment horizontal="right"/>
    </xf>
    <xf numFmtId="9" fontId="15" fillId="3" borderId="9" xfId="1" applyFont="1" applyFill="1" applyBorder="1" applyAlignment="1">
      <alignment horizontal="right"/>
    </xf>
    <xf numFmtId="0" fontId="12" fillId="7" borderId="8" xfId="0" applyFont="1" applyFill="1" applyBorder="1" applyAlignment="1">
      <alignment horizontal="center" vertical="center"/>
    </xf>
    <xf numFmtId="0" fontId="12" fillId="7" borderId="0" xfId="0" applyFont="1" applyFill="1" applyAlignment="1">
      <alignment horizontal="center" vertical="center"/>
    </xf>
    <xf numFmtId="9" fontId="12" fillId="7" borderId="0" xfId="1" applyFont="1" applyFill="1" applyBorder="1" applyAlignment="1">
      <alignment horizontal="center" vertical="center"/>
    </xf>
    <xf numFmtId="9" fontId="12" fillId="7" borderId="9" xfId="1" applyFont="1" applyFill="1" applyBorder="1" applyAlignment="1">
      <alignment horizontal="center" vertical="center"/>
    </xf>
    <xf numFmtId="0" fontId="14" fillId="0" borderId="43" xfId="0" applyFont="1" applyBorder="1" applyAlignment="1">
      <alignment horizontal="center" vertical="center" wrapText="1"/>
    </xf>
    <xf numFmtId="0" fontId="14" fillId="0" borderId="44"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8" xfId="0" applyFont="1" applyBorder="1" applyAlignment="1">
      <alignment horizontal="left"/>
    </xf>
    <xf numFmtId="0" fontId="14" fillId="0" borderId="0" xfId="0" applyFont="1" applyAlignment="1">
      <alignment horizontal="left"/>
    </xf>
    <xf numFmtId="0" fontId="15" fillId="0" borderId="4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4" fillId="5" borderId="14" xfId="0" applyFont="1" applyFill="1" applyBorder="1" applyAlignment="1">
      <alignment horizontal="center" vertical="center"/>
    </xf>
    <xf numFmtId="0" fontId="15" fillId="0" borderId="32"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center" vertical="center" wrapText="1"/>
    </xf>
    <xf numFmtId="9" fontId="15" fillId="0" borderId="33" xfId="1" applyFont="1" applyBorder="1" applyAlignment="1">
      <alignment horizontal="center" vertical="center"/>
    </xf>
    <xf numFmtId="9" fontId="15" fillId="0" borderId="42" xfId="1" applyFont="1" applyBorder="1" applyAlignment="1">
      <alignment horizontal="center" vertical="center"/>
    </xf>
    <xf numFmtId="9" fontId="15" fillId="0" borderId="33" xfId="1" applyFont="1" applyFill="1" applyBorder="1" applyAlignment="1">
      <alignment horizontal="center" vertical="center"/>
    </xf>
    <xf numFmtId="9" fontId="15" fillId="0" borderId="42" xfId="1" applyFont="1" applyFill="1" applyBorder="1" applyAlignment="1">
      <alignment horizontal="center" vertical="center"/>
    </xf>
    <xf numFmtId="0" fontId="15" fillId="0" borderId="32" xfId="0" applyFont="1" applyBorder="1" applyAlignment="1">
      <alignment horizontal="center" vertical="center" wrapText="1"/>
    </xf>
    <xf numFmtId="0" fontId="15" fillId="0" borderId="40" xfId="0" applyFont="1" applyBorder="1" applyAlignment="1">
      <alignment horizontal="center" vertical="center" wrapText="1"/>
    </xf>
    <xf numFmtId="9" fontId="15" fillId="0" borderId="25" xfId="1" applyFont="1" applyBorder="1" applyAlignment="1">
      <alignment horizontal="center" vertical="center"/>
    </xf>
    <xf numFmtId="9" fontId="15" fillId="0" borderId="25" xfId="1" applyFont="1" applyFill="1" applyBorder="1" applyAlignment="1">
      <alignment horizontal="center" vertical="center"/>
    </xf>
    <xf numFmtId="0" fontId="15" fillId="0" borderId="24" xfId="0" applyFont="1" applyBorder="1" applyAlignment="1">
      <alignment horizontal="left" vertical="center" wrapText="1"/>
    </xf>
    <xf numFmtId="0" fontId="15" fillId="0" borderId="8" xfId="0" applyFont="1" applyBorder="1" applyAlignment="1">
      <alignment horizontal="center"/>
    </xf>
    <xf numFmtId="0" fontId="15" fillId="0" borderId="0" xfId="0" applyFont="1" applyAlignment="1">
      <alignment horizontal="center"/>
    </xf>
    <xf numFmtId="0" fontId="15" fillId="0" borderId="9" xfId="0" applyFont="1" applyBorder="1" applyAlignment="1">
      <alignment horizontal="center"/>
    </xf>
    <xf numFmtId="0" fontId="15" fillId="0" borderId="17" xfId="0" applyFont="1" applyBorder="1" applyAlignment="1">
      <alignment horizontal="left"/>
    </xf>
    <xf numFmtId="0" fontId="15" fillId="0" borderId="27" xfId="0" applyFont="1" applyBorder="1" applyAlignment="1">
      <alignment horizontal="left"/>
    </xf>
    <xf numFmtId="0" fontId="9" fillId="5" borderId="63" xfId="0" applyFont="1" applyFill="1" applyBorder="1" applyAlignment="1">
      <alignment horizontal="center" vertical="center" wrapText="1"/>
    </xf>
    <xf numFmtId="0" fontId="9" fillId="5" borderId="64" xfId="0" applyFont="1" applyFill="1" applyBorder="1" applyAlignment="1">
      <alignment horizontal="center" vertical="center" wrapText="1"/>
    </xf>
    <xf numFmtId="0" fontId="9" fillId="5" borderId="65" xfId="0" applyFont="1" applyFill="1" applyBorder="1" applyAlignment="1">
      <alignment horizontal="center"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17" xfId="0" applyFont="1" applyBorder="1" applyAlignment="1">
      <alignment horizontal="left" vertical="center" wrapText="1"/>
    </xf>
    <xf numFmtId="0" fontId="11" fillId="0" borderId="27" xfId="0" applyFont="1" applyBorder="1" applyAlignment="1">
      <alignment horizontal="left" vertical="center" wrapText="1"/>
    </xf>
    <xf numFmtId="0" fontId="13" fillId="4" borderId="1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9" fillId="5" borderId="24"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11" fillId="0" borderId="26" xfId="0" applyFont="1" applyBorder="1" applyAlignment="1">
      <alignment horizontal="left" vertical="center" wrapText="1"/>
    </xf>
    <xf numFmtId="0" fontId="14" fillId="0" borderId="54" xfId="0" applyFont="1" applyBorder="1" applyAlignment="1">
      <alignment horizontal="center"/>
    </xf>
    <xf numFmtId="0" fontId="14" fillId="0" borderId="5" xfId="0" applyFont="1" applyBorder="1" applyAlignment="1">
      <alignment horizontal="center"/>
    </xf>
    <xf numFmtId="0" fontId="14" fillId="0" borderId="55" xfId="0" applyFont="1" applyBorder="1" applyAlignment="1">
      <alignment horizontal="center"/>
    </xf>
    <xf numFmtId="0" fontId="13" fillId="4" borderId="24" xfId="0" applyFont="1" applyFill="1" applyBorder="1" applyAlignment="1">
      <alignment horizontal="center" vertical="center"/>
    </xf>
    <xf numFmtId="0" fontId="13" fillId="4" borderId="14" xfId="0" applyFont="1" applyFill="1" applyBorder="1" applyAlignment="1">
      <alignment horizontal="center" vertical="center"/>
    </xf>
    <xf numFmtId="0" fontId="9" fillId="5" borderId="24"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9" fontId="11" fillId="0" borderId="14" xfId="1" applyFont="1" applyFill="1" applyBorder="1" applyAlignment="1">
      <alignment horizontal="center" vertical="center" wrapText="1"/>
    </xf>
    <xf numFmtId="9" fontId="11" fillId="0" borderId="25" xfId="1" applyFont="1" applyFill="1" applyBorder="1" applyAlignment="1">
      <alignment horizontal="center" vertical="center" wrapText="1"/>
    </xf>
    <xf numFmtId="9" fontId="11" fillId="0" borderId="24" xfId="1" applyFont="1" applyFill="1" applyBorder="1" applyAlignment="1">
      <alignment horizontal="center" vertical="center" wrapText="1"/>
    </xf>
    <xf numFmtId="17" fontId="11" fillId="0" borderId="14" xfId="0" applyNumberFormat="1" applyFont="1" applyBorder="1" applyAlignment="1">
      <alignment horizontal="center" vertical="center"/>
    </xf>
    <xf numFmtId="0" fontId="9" fillId="4" borderId="14" xfId="0" applyFont="1" applyFill="1" applyBorder="1" applyAlignment="1">
      <alignment horizontal="center" vertical="center"/>
    </xf>
    <xf numFmtId="0" fontId="9" fillId="5" borderId="25" xfId="0" applyFont="1" applyFill="1" applyBorder="1" applyAlignment="1">
      <alignment horizontal="center" vertical="center" wrapText="1"/>
    </xf>
    <xf numFmtId="0" fontId="11" fillId="0" borderId="14" xfId="0" applyFont="1" applyBorder="1" applyAlignment="1">
      <alignment horizontal="left" vertical="center"/>
    </xf>
    <xf numFmtId="0" fontId="11" fillId="0" borderId="25" xfId="0" applyFont="1" applyBorder="1" applyAlignment="1">
      <alignment horizontal="left" vertical="center"/>
    </xf>
    <xf numFmtId="0" fontId="14" fillId="0" borderId="28" xfId="0" applyFont="1" applyBorder="1" applyAlignment="1">
      <alignment horizontal="center" vertical="center" wrapText="1"/>
    </xf>
    <xf numFmtId="0" fontId="14" fillId="0" borderId="11" xfId="0" applyFont="1"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5" fillId="0" borderId="11" xfId="0" applyFont="1" applyBorder="1" applyAlignment="1">
      <alignment horizontal="center"/>
    </xf>
    <xf numFmtId="0" fontId="15" fillId="0" borderId="29" xfId="0" applyFont="1" applyBorder="1" applyAlignment="1">
      <alignment horizontal="center"/>
    </xf>
    <xf numFmtId="0" fontId="15" fillId="0" borderId="17" xfId="0" applyFont="1" applyBorder="1" applyAlignment="1">
      <alignment horizontal="center"/>
    </xf>
    <xf numFmtId="0" fontId="15" fillId="0" borderId="27" xfId="0" applyFont="1" applyBorder="1" applyAlignment="1">
      <alignment horizontal="center"/>
    </xf>
    <xf numFmtId="0" fontId="9" fillId="5" borderId="26" xfId="0" applyFont="1" applyFill="1" applyBorder="1" applyAlignment="1">
      <alignment horizontal="center" vertical="center" wrapText="1"/>
    </xf>
    <xf numFmtId="0" fontId="9" fillId="5" borderId="17" xfId="0" applyFont="1" applyFill="1" applyBorder="1" applyAlignment="1">
      <alignment horizontal="center" vertical="center" wrapText="1"/>
    </xf>
    <xf numFmtId="164" fontId="11" fillId="0" borderId="0" xfId="2" applyFont="1" applyAlignment="1">
      <alignment horizontal="center"/>
    </xf>
    <xf numFmtId="0" fontId="14" fillId="11" borderId="77" xfId="0" applyFont="1" applyFill="1" applyBorder="1" applyAlignment="1">
      <alignment horizontal="center" vertical="center" wrapText="1"/>
    </xf>
    <xf numFmtId="0" fontId="14" fillId="11" borderId="37" xfId="0" applyFont="1" applyFill="1" applyBorder="1" applyAlignment="1">
      <alignment horizontal="center" vertical="center" wrapText="1"/>
    </xf>
    <xf numFmtId="9" fontId="14" fillId="11" borderId="78" xfId="1" applyFont="1" applyFill="1" applyBorder="1" applyAlignment="1">
      <alignment horizontal="center" vertical="center"/>
    </xf>
    <xf numFmtId="9" fontId="14" fillId="11" borderId="39" xfId="1" applyFont="1" applyFill="1" applyBorder="1" applyAlignment="1">
      <alignment horizontal="center" vertical="center"/>
    </xf>
    <xf numFmtId="0" fontId="9" fillId="0" borderId="54" xfId="0" applyFont="1" applyBorder="1" applyAlignment="1">
      <alignment horizontal="center" vertical="center"/>
    </xf>
    <xf numFmtId="0" fontId="9" fillId="0" borderId="5" xfId="0" applyFont="1" applyBorder="1" applyAlignment="1">
      <alignment horizontal="center" vertical="center"/>
    </xf>
    <xf numFmtId="0" fontId="9" fillId="0" borderId="55"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31" xfId="0" applyFont="1" applyBorder="1" applyAlignment="1">
      <alignment horizontal="left" vertical="center" wrapText="1"/>
    </xf>
    <xf numFmtId="0" fontId="8" fillId="2" borderId="13" xfId="0" applyFont="1" applyFill="1" applyBorder="1" applyAlignment="1">
      <alignment horizontal="center" vertical="center"/>
    </xf>
    <xf numFmtId="0" fontId="4" fillId="0" borderId="15" xfId="0" applyFont="1" applyBorder="1" applyAlignment="1">
      <alignment horizontal="center" vertical="center"/>
    </xf>
    <xf numFmtId="0" fontId="12" fillId="7" borderId="24" xfId="0" applyFont="1" applyFill="1" applyBorder="1" applyAlignment="1">
      <alignment horizontal="center"/>
    </xf>
    <xf numFmtId="0" fontId="12" fillId="7" borderId="14" xfId="0" applyFont="1" applyFill="1" applyBorder="1" applyAlignment="1">
      <alignment horizontal="center"/>
    </xf>
    <xf numFmtId="0" fontId="12" fillId="7" borderId="25" xfId="0" applyFont="1" applyFill="1" applyBorder="1" applyAlignment="1">
      <alignment horizontal="center"/>
    </xf>
    <xf numFmtId="0" fontId="9" fillId="5" borderId="0" xfId="0" applyFont="1" applyFill="1" applyAlignment="1">
      <alignment horizontal="center"/>
    </xf>
    <xf numFmtId="0" fontId="9" fillId="0" borderId="8" xfId="0" applyFont="1" applyBorder="1" applyAlignment="1">
      <alignment horizontal="right"/>
    </xf>
    <xf numFmtId="9" fontId="9" fillId="0" borderId="0" xfId="1" applyFont="1" applyFill="1" applyBorder="1" applyAlignment="1">
      <alignment horizontal="right"/>
    </xf>
    <xf numFmtId="9" fontId="9" fillId="0" borderId="9" xfId="1" applyFont="1" applyFill="1" applyBorder="1" applyAlignment="1">
      <alignment horizontal="right"/>
    </xf>
    <xf numFmtId="0" fontId="11" fillId="0" borderId="8" xfId="0" applyFont="1" applyBorder="1" applyAlignment="1">
      <alignment horizontal="right"/>
    </xf>
    <xf numFmtId="0" fontId="11" fillId="0" borderId="0" xfId="0" applyFont="1" applyAlignment="1">
      <alignment horizontal="right"/>
    </xf>
    <xf numFmtId="9" fontId="11" fillId="0" borderId="0" xfId="1" applyFont="1" applyFill="1" applyBorder="1" applyAlignment="1">
      <alignment horizontal="right"/>
    </xf>
    <xf numFmtId="9" fontId="11" fillId="0" borderId="9" xfId="1" applyFont="1" applyFill="1" applyBorder="1" applyAlignment="1">
      <alignment horizontal="right"/>
    </xf>
    <xf numFmtId="10" fontId="12" fillId="7" borderId="0" xfId="1" applyNumberFormat="1" applyFont="1" applyFill="1" applyBorder="1" applyAlignment="1">
      <alignment horizontal="right" vertical="center"/>
    </xf>
    <xf numFmtId="10" fontId="12" fillId="7" borderId="9" xfId="1" applyNumberFormat="1" applyFont="1" applyFill="1" applyBorder="1" applyAlignment="1">
      <alignment horizontal="right" vertical="center"/>
    </xf>
    <xf numFmtId="0" fontId="9" fillId="0" borderId="43" xfId="0" applyFont="1" applyBorder="1" applyAlignment="1">
      <alignment horizontal="center" vertical="center" wrapText="1"/>
    </xf>
    <xf numFmtId="0" fontId="9" fillId="0" borderId="44"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9" fontId="11" fillId="0" borderId="33" xfId="1" applyFont="1" applyBorder="1" applyAlignment="1">
      <alignment horizontal="center" vertical="center"/>
    </xf>
    <xf numFmtId="9" fontId="11" fillId="0" borderId="42" xfId="1" applyFont="1" applyBorder="1" applyAlignment="1">
      <alignment horizontal="center" vertical="center"/>
    </xf>
    <xf numFmtId="0" fontId="30" fillId="0" borderId="24" xfId="0" applyFont="1" applyBorder="1" applyAlignment="1">
      <alignment horizontal="left" vertical="center" wrapText="1"/>
    </xf>
    <xf numFmtId="0" fontId="30" fillId="0" borderId="14" xfId="0" applyFont="1" applyBorder="1" applyAlignment="1">
      <alignment horizontal="center" vertical="center" wrapText="1"/>
    </xf>
    <xf numFmtId="9" fontId="11" fillId="0" borderId="25" xfId="1" applyFont="1" applyBorder="1" applyAlignment="1">
      <alignment horizontal="center" vertical="center"/>
    </xf>
    <xf numFmtId="0" fontId="9" fillId="0" borderId="8" xfId="0" applyFont="1" applyBorder="1" applyAlignment="1">
      <alignment horizontal="left"/>
    </xf>
    <xf numFmtId="0" fontId="9" fillId="0" borderId="0" xfId="0" applyFont="1" applyAlignment="1">
      <alignment horizontal="left"/>
    </xf>
    <xf numFmtId="0" fontId="9" fillId="5" borderId="14" xfId="0" applyFont="1" applyFill="1" applyBorder="1" applyAlignment="1">
      <alignment horizontal="center" vertical="center"/>
    </xf>
    <xf numFmtId="0" fontId="9" fillId="0" borderId="28" xfId="0" applyFont="1" applyBorder="1" applyAlignment="1">
      <alignment horizontal="center" vertical="center" wrapText="1"/>
    </xf>
    <xf numFmtId="0" fontId="9" fillId="0" borderId="11" xfId="0" applyFont="1" applyBorder="1" applyAlignment="1">
      <alignment horizontal="center" vertical="center"/>
    </xf>
    <xf numFmtId="0" fontId="9" fillId="0" borderId="26" xfId="0" applyFont="1" applyBorder="1" applyAlignment="1">
      <alignment horizontal="center" vertical="center"/>
    </xf>
    <xf numFmtId="0" fontId="9" fillId="0" borderId="17" xfId="0" applyFont="1" applyBorder="1" applyAlignment="1">
      <alignment horizontal="center" vertical="center"/>
    </xf>
    <xf numFmtId="0" fontId="11" fillId="0" borderId="11" xfId="0" applyFont="1" applyBorder="1" applyAlignment="1">
      <alignment horizontal="center"/>
    </xf>
    <xf numFmtId="0" fontId="11" fillId="0" borderId="29" xfId="0" applyFont="1" applyBorder="1" applyAlignment="1">
      <alignment horizontal="center"/>
    </xf>
    <xf numFmtId="0" fontId="11" fillId="0" borderId="17" xfId="0" applyFont="1" applyBorder="1" applyAlignment="1">
      <alignment horizontal="center"/>
    </xf>
    <xf numFmtId="0" fontId="11" fillId="0" borderId="27" xfId="0" applyFont="1" applyBorder="1" applyAlignment="1">
      <alignment horizontal="center"/>
    </xf>
    <xf numFmtId="9" fontId="11" fillId="0" borderId="25" xfId="1" applyFont="1" applyFill="1" applyBorder="1" applyAlignment="1">
      <alignment horizontal="center" vertical="center"/>
    </xf>
    <xf numFmtId="0" fontId="30" fillId="0" borderId="32" xfId="0" applyFont="1" applyBorder="1" applyAlignment="1">
      <alignment horizontal="center" vertical="center" wrapText="1"/>
    </xf>
    <xf numFmtId="0" fontId="30" fillId="0" borderId="40" xfId="0" applyFont="1" applyBorder="1" applyAlignment="1">
      <alignment horizontal="center" vertical="center" wrapText="1"/>
    </xf>
    <xf numFmtId="0" fontId="15" fillId="0" borderId="20" xfId="0" applyFont="1" applyBorder="1" applyAlignment="1">
      <alignment horizontal="left" vertical="center" wrapText="1"/>
    </xf>
    <xf numFmtId="0" fontId="15" fillId="0" borderId="41" xfId="0" applyFont="1" applyBorder="1" applyAlignment="1">
      <alignment horizontal="left" vertical="center" wrapText="1"/>
    </xf>
    <xf numFmtId="0" fontId="30" fillId="0" borderId="2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20" xfId="0" applyFont="1" applyBorder="1" applyAlignment="1">
      <alignment horizontal="left" vertical="center" wrapText="1"/>
    </xf>
    <xf numFmtId="0" fontId="30" fillId="0" borderId="41" xfId="0" applyFont="1" applyBorder="1" applyAlignment="1">
      <alignment horizontal="left" vertical="center" wrapText="1"/>
    </xf>
    <xf numFmtId="9" fontId="11" fillId="0" borderId="33" xfId="1" applyFont="1" applyFill="1" applyBorder="1" applyAlignment="1">
      <alignment horizontal="center" vertical="center"/>
    </xf>
    <xf numFmtId="9" fontId="11" fillId="0" borderId="42" xfId="1" applyFont="1" applyFill="1" applyBorder="1" applyAlignment="1">
      <alignment horizontal="center" vertical="center"/>
    </xf>
    <xf numFmtId="165" fontId="11" fillId="0" borderId="33" xfId="1" applyNumberFormat="1" applyFont="1" applyBorder="1" applyAlignment="1">
      <alignment horizontal="center" vertical="center"/>
    </xf>
    <xf numFmtId="165" fontId="11" fillId="0" borderId="42" xfId="1" applyNumberFormat="1" applyFont="1" applyBorder="1" applyAlignment="1">
      <alignment horizontal="center" vertical="center"/>
    </xf>
    <xf numFmtId="0" fontId="9" fillId="8" borderId="41"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20" fillId="0" borderId="20" xfId="0" applyFont="1" applyBorder="1" applyAlignment="1">
      <alignment horizontal="left" vertical="center" wrapText="1"/>
    </xf>
    <xf numFmtId="0" fontId="20" fillId="0" borderId="41" xfId="0" applyFont="1" applyBorder="1" applyAlignment="1">
      <alignment horizontal="left" vertical="center" wrapText="1"/>
    </xf>
    <xf numFmtId="9" fontId="11" fillId="0" borderId="78" xfId="1" applyFont="1" applyBorder="1" applyAlignment="1">
      <alignment horizontal="center" vertical="center"/>
    </xf>
    <xf numFmtId="0" fontId="9" fillId="8" borderId="44" xfId="0" applyFont="1" applyFill="1" applyBorder="1" applyAlignment="1">
      <alignment horizontal="center" vertical="center" wrapText="1"/>
    </xf>
    <xf numFmtId="0" fontId="9" fillId="8" borderId="38" xfId="0" applyFont="1" applyFill="1" applyBorder="1" applyAlignment="1">
      <alignment horizontal="center" vertical="center" wrapText="1"/>
    </xf>
    <xf numFmtId="9" fontId="9" fillId="8" borderId="45" xfId="1" applyFont="1" applyFill="1" applyBorder="1" applyAlignment="1">
      <alignment horizontal="center" vertical="center"/>
    </xf>
    <xf numFmtId="9" fontId="9" fillId="8" borderId="39" xfId="1" applyFont="1" applyFill="1" applyBorder="1" applyAlignment="1">
      <alignment horizontal="center" vertical="center"/>
    </xf>
    <xf numFmtId="0" fontId="11" fillId="0" borderId="54" xfId="0" applyFont="1" applyBorder="1" applyAlignment="1">
      <alignment horizontal="center"/>
    </xf>
    <xf numFmtId="0" fontId="11" fillId="0" borderId="5" xfId="0" applyFont="1" applyBorder="1" applyAlignment="1">
      <alignment horizontal="center"/>
    </xf>
    <xf numFmtId="0" fontId="11" fillId="0" borderId="55" xfId="0" applyFont="1" applyBorder="1" applyAlignment="1">
      <alignment horizontal="center"/>
    </xf>
    <xf numFmtId="9" fontId="10" fillId="0" borderId="14" xfId="1" applyFont="1" applyFill="1" applyBorder="1" applyAlignment="1">
      <alignment horizontal="center" vertical="center" wrapText="1"/>
    </xf>
    <xf numFmtId="9" fontId="10" fillId="0" borderId="25" xfId="1" applyFont="1" applyFill="1" applyBorder="1" applyAlignment="1">
      <alignment horizontal="center" vertical="center" wrapText="1"/>
    </xf>
    <xf numFmtId="0" fontId="9" fillId="5" borderId="76" xfId="0" applyFont="1" applyFill="1" applyBorder="1" applyAlignment="1">
      <alignment horizontal="left" vertical="center"/>
    </xf>
    <xf numFmtId="0" fontId="9" fillId="5" borderId="64" xfId="0" applyFont="1" applyFill="1" applyBorder="1" applyAlignment="1">
      <alignment horizontal="left" vertical="center"/>
    </xf>
    <xf numFmtId="0" fontId="9" fillId="5" borderId="65" xfId="0" applyFont="1" applyFill="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75" xfId="0" applyFont="1" applyBorder="1" applyAlignment="1">
      <alignment horizontal="left" vertical="center"/>
    </xf>
    <xf numFmtId="2" fontId="9" fillId="0" borderId="0" xfId="1" applyNumberFormat="1" applyFont="1" applyFill="1" applyBorder="1" applyAlignment="1">
      <alignment horizontal="right"/>
    </xf>
    <xf numFmtId="2" fontId="9" fillId="0" borderId="9" xfId="1" applyNumberFormat="1" applyFont="1" applyFill="1" applyBorder="1" applyAlignment="1">
      <alignment horizontal="right"/>
    </xf>
    <xf numFmtId="9" fontId="12" fillId="7" borderId="0" xfId="1" applyFont="1" applyFill="1" applyBorder="1" applyAlignment="1">
      <alignment horizontal="right" vertical="center"/>
    </xf>
    <xf numFmtId="9" fontId="12" fillId="7" borderId="9" xfId="1" applyFont="1" applyFill="1" applyBorder="1" applyAlignment="1">
      <alignment horizontal="right" vertical="center"/>
    </xf>
    <xf numFmtId="164" fontId="9" fillId="5" borderId="14" xfId="2" applyFont="1" applyFill="1" applyBorder="1" applyAlignment="1">
      <alignment horizontal="center" vertical="center" wrapText="1"/>
    </xf>
    <xf numFmtId="0" fontId="11" fillId="0" borderId="32" xfId="0" applyFont="1" applyBorder="1" applyAlignment="1">
      <alignment horizontal="left" vertical="center" wrapText="1"/>
    </xf>
    <xf numFmtId="0" fontId="11" fillId="0" borderId="40" xfId="0" applyFont="1" applyBorder="1" applyAlignment="1">
      <alignment horizontal="left" vertical="center" wrapText="1"/>
    </xf>
    <xf numFmtId="0" fontId="11" fillId="0" borderId="24" xfId="0" applyFont="1" applyBorder="1" applyAlignment="1">
      <alignment horizontal="left" vertical="center" wrapText="1"/>
    </xf>
    <xf numFmtId="9" fontId="11" fillId="10" borderId="33" xfId="1" applyFont="1" applyFill="1" applyBorder="1" applyAlignment="1">
      <alignment horizontal="center" vertical="center"/>
    </xf>
    <xf numFmtId="9" fontId="11" fillId="10" borderId="42" xfId="1" applyFont="1" applyFill="1" applyBorder="1" applyAlignment="1">
      <alignment horizontal="center" vertical="center"/>
    </xf>
    <xf numFmtId="0" fontId="11" fillId="0" borderId="20" xfId="0" applyFont="1" applyBorder="1" applyAlignment="1">
      <alignment horizontal="left" vertical="center" wrapText="1"/>
    </xf>
    <xf numFmtId="0" fontId="11" fillId="0" borderId="41" xfId="0" applyFont="1" applyBorder="1" applyAlignment="1">
      <alignment horizontal="left" vertical="center" wrapText="1"/>
    </xf>
    <xf numFmtId="0" fontId="9" fillId="8" borderId="80" xfId="0" applyFont="1" applyFill="1" applyBorder="1" applyAlignment="1">
      <alignment horizontal="center" vertical="center" wrapText="1"/>
    </xf>
    <xf numFmtId="0" fontId="9" fillId="8" borderId="81" xfId="0" applyFont="1" applyFill="1" applyBorder="1" applyAlignment="1">
      <alignment horizontal="center" vertical="center" wrapText="1"/>
    </xf>
    <xf numFmtId="0" fontId="9" fillId="8" borderId="11" xfId="0" applyFont="1" applyFill="1" applyBorder="1" applyAlignment="1">
      <alignment horizontal="center" vertical="center" wrapText="1"/>
    </xf>
    <xf numFmtId="2" fontId="9" fillId="8" borderId="82" xfId="0" applyNumberFormat="1" applyFont="1" applyFill="1" applyBorder="1" applyAlignment="1">
      <alignment horizontal="center" vertical="center"/>
    </xf>
    <xf numFmtId="2" fontId="9" fillId="8" borderId="83" xfId="0" applyNumberFormat="1" applyFont="1" applyFill="1" applyBorder="1" applyAlignment="1">
      <alignment horizontal="center" vertical="center"/>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colors>
    <mruColors>
      <color rgb="FF0E2E74"/>
      <color rgb="FF000000"/>
      <color rgb="FF1C325A"/>
      <color rgb="FF73A9DB"/>
      <color rgb="FFE8BA94"/>
      <color rgb="FF14314C"/>
      <color rgb="FF183D5E"/>
      <color rgb="FFEE8544"/>
      <color rgb="FFFBC181"/>
      <color rgb="FFFAA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66280</xdr:colOff>
      <xdr:row>0</xdr:row>
      <xdr:rowOff>733425</xdr:rowOff>
    </xdr:to>
    <xdr:pic>
      <xdr:nvPicPr>
        <xdr:cNvPr id="2" name="Imagen 1">
          <a:extLst>
            <a:ext uri="{FF2B5EF4-FFF2-40B4-BE49-F238E27FC236}">
              <a16:creationId xmlns:a16="http://schemas.microsoft.com/office/drawing/2014/main" id="{1C8EB484-B3B7-242F-F90B-E81871D3F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050" y="0"/>
          <a:ext cx="2218930" cy="733425"/>
        </a:xfrm>
        <a:prstGeom prst="rect">
          <a:avLst/>
        </a:prstGeom>
      </xdr:spPr>
    </xdr:pic>
    <xdr:clientData/>
  </xdr:twoCellAnchor>
  <xdr:twoCellAnchor>
    <xdr:from>
      <xdr:col>10</xdr:col>
      <xdr:colOff>847725</xdr:colOff>
      <xdr:row>0</xdr:row>
      <xdr:rowOff>171450</xdr:rowOff>
    </xdr:from>
    <xdr:to>
      <xdr:col>16</xdr:col>
      <xdr:colOff>590550</xdr:colOff>
      <xdr:row>0</xdr:row>
      <xdr:rowOff>809625</xdr:rowOff>
    </xdr:to>
    <xdr:sp macro="" textlink="">
      <xdr:nvSpPr>
        <xdr:cNvPr id="3" name="CuadroTexto 2">
          <a:extLst>
            <a:ext uri="{FF2B5EF4-FFF2-40B4-BE49-F238E27FC236}">
              <a16:creationId xmlns:a16="http://schemas.microsoft.com/office/drawing/2014/main" id="{5C8A5E92-310C-E0F6-F600-53D56297B2D5}"/>
            </a:ext>
          </a:extLst>
        </xdr:cNvPr>
        <xdr:cNvSpPr txBox="1"/>
      </xdr:nvSpPr>
      <xdr:spPr>
        <a:xfrm>
          <a:off x="7648575" y="171450"/>
          <a:ext cx="4543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xdr:from>
      <xdr:col>6</xdr:col>
      <xdr:colOff>257175</xdr:colOff>
      <xdr:row>18</xdr:row>
      <xdr:rowOff>114300</xdr:rowOff>
    </xdr:from>
    <xdr:to>
      <xdr:col>8</xdr:col>
      <xdr:colOff>259080</xdr:colOff>
      <xdr:row>20</xdr:row>
      <xdr:rowOff>291465</xdr:rowOff>
    </xdr:to>
    <mc:AlternateContent xmlns:mc="http://schemas.openxmlformats.org/markup-compatibility/2006" xmlns:a14="http://schemas.microsoft.com/office/drawing/2010/main">
      <mc:Choice Requires="a14">
        <xdr:sp macro="" textlink="">
          <xdr:nvSpPr>
            <xdr:cNvPr id="4" name="Cuadro de texto 176330381">
              <a:extLst>
                <a:ext uri="{FF2B5EF4-FFF2-40B4-BE49-F238E27FC236}">
                  <a16:creationId xmlns:a16="http://schemas.microsoft.com/office/drawing/2014/main" id="{82BFEC72-7683-DF41-FB64-6508D7B1A258}"/>
                </a:ext>
              </a:extLst>
            </xdr:cNvPr>
            <xdr:cNvSpPr txBox="1"/>
          </xdr:nvSpPr>
          <xdr:spPr>
            <a:xfrm>
              <a:off x="4200525" y="612457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𝐷𝑜𝑡</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𝐻𝑎𝑏</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)(365)</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76330381">
              <a:extLst>
                <a:ext uri="{FF2B5EF4-FFF2-40B4-BE49-F238E27FC236}">
                  <a16:creationId xmlns:a16="http://schemas.microsoft.com/office/drawing/2014/main" id="{82BFEC72-7683-DF41-FB64-6508D7B1A258}"/>
                </a:ext>
              </a:extLst>
            </xdr:cNvPr>
            <xdr:cNvSpPr txBox="1"/>
          </xdr:nvSpPr>
          <xdr:spPr>
            <a:xfrm>
              <a:off x="4200525" y="612457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𝐷𝑜𝑡=  </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(𝑉𝑎𝑝𝑝)(1000)</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(𝐻𝑎𝑏)(365)</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66675</xdr:colOff>
      <xdr:row>20</xdr:row>
      <xdr:rowOff>152400</xdr:rowOff>
    </xdr:from>
    <xdr:to>
      <xdr:col>8</xdr:col>
      <xdr:colOff>581024</xdr:colOff>
      <xdr:row>20</xdr:row>
      <xdr:rowOff>1095375</xdr:rowOff>
    </xdr:to>
    <xdr:sp macro="" textlink="">
      <xdr:nvSpPr>
        <xdr:cNvPr id="5" name="Cuadro de texto 23">
          <a:extLst>
            <a:ext uri="{FF2B5EF4-FFF2-40B4-BE49-F238E27FC236}">
              <a16:creationId xmlns:a16="http://schemas.microsoft.com/office/drawing/2014/main" id="{C02816E8-431D-4A48-2B4B-C4ECAE457712}"/>
            </a:ext>
          </a:extLst>
        </xdr:cNvPr>
        <xdr:cNvSpPr txBox="1"/>
      </xdr:nvSpPr>
      <xdr:spPr>
        <a:xfrm>
          <a:off x="4010025" y="6477000"/>
          <a:ext cx="2114549" cy="9429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276225</xdr:colOff>
      <xdr:row>28</xdr:row>
      <xdr:rowOff>180975</xdr:rowOff>
    </xdr:from>
    <xdr:to>
      <xdr:col>8</xdr:col>
      <xdr:colOff>209550</xdr:colOff>
      <xdr:row>29</xdr:row>
      <xdr:rowOff>413385</xdr:rowOff>
    </xdr:to>
    <xdr:sp macro="" textlink="">
      <xdr:nvSpPr>
        <xdr:cNvPr id="6" name="Cuadro de texto 2077273788">
          <a:extLst>
            <a:ext uri="{FF2B5EF4-FFF2-40B4-BE49-F238E27FC236}">
              <a16:creationId xmlns:a16="http://schemas.microsoft.com/office/drawing/2014/main" id="{4FCC57DA-4EA5-056A-3A5B-6EBDB1884967}"/>
            </a:ext>
          </a:extLst>
        </xdr:cNvPr>
        <xdr:cNvSpPr txBox="1"/>
      </xdr:nvSpPr>
      <xdr:spPr>
        <a:xfrm>
          <a:off x="4219575" y="9677400"/>
          <a:ext cx="1533525" cy="432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Vapp------------------------------HabT</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Aep                                  X</a:t>
          </a:r>
          <a:endParaRPr lang="en-US" sz="1100" kern="100">
            <a:effectLst/>
            <a:ea typeface="Calibri" panose="020F0502020204030204" pitchFamily="34" charset="0"/>
            <a:cs typeface="Times New Roman" panose="02020603050405020304" pitchFamily="18" charset="0"/>
          </a:endParaRPr>
        </a:p>
      </xdr:txBody>
    </xdr:sp>
    <xdr:clientData/>
  </xdr:twoCellAnchor>
  <xdr:twoCellAnchor>
    <xdr:from>
      <xdr:col>6</xdr:col>
      <xdr:colOff>28575</xdr:colOff>
      <xdr:row>29</xdr:row>
      <xdr:rowOff>333375</xdr:rowOff>
    </xdr:from>
    <xdr:to>
      <xdr:col>9</xdr:col>
      <xdr:colOff>66675</xdr:colOff>
      <xdr:row>30</xdr:row>
      <xdr:rowOff>76200</xdr:rowOff>
    </xdr:to>
    <xdr:sp macro="" textlink="">
      <xdr:nvSpPr>
        <xdr:cNvPr id="7" name="Cuadro de texto 23">
          <a:extLst>
            <a:ext uri="{FF2B5EF4-FFF2-40B4-BE49-F238E27FC236}">
              <a16:creationId xmlns:a16="http://schemas.microsoft.com/office/drawing/2014/main" id="{81B0E4EF-B16F-3677-B9BD-4654939E42D3}"/>
            </a:ext>
          </a:extLst>
        </xdr:cNvPr>
        <xdr:cNvSpPr txBox="1"/>
      </xdr:nvSpPr>
      <xdr:spPr>
        <a:xfrm>
          <a:off x="3971925" y="10029825"/>
          <a:ext cx="2266950" cy="10668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HabT.-</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 totales.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0"/>
            </a:spcAft>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Aep.-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Agua extraída de pozo.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142875</xdr:colOff>
      <xdr:row>36</xdr:row>
      <xdr:rowOff>161925</xdr:rowOff>
    </xdr:from>
    <xdr:to>
      <xdr:col>8</xdr:col>
      <xdr:colOff>144780</xdr:colOff>
      <xdr:row>37</xdr:row>
      <xdr:rowOff>314325</xdr:rowOff>
    </xdr:to>
    <mc:AlternateContent xmlns:mc="http://schemas.openxmlformats.org/markup-compatibility/2006" xmlns:a14="http://schemas.microsoft.com/office/drawing/2010/main">
      <mc:Choice Requires="a14">
        <xdr:sp macro="" textlink="">
          <xdr:nvSpPr>
            <xdr:cNvPr id="8" name="Cuadro de texto 82490981">
              <a:extLst>
                <a:ext uri="{FF2B5EF4-FFF2-40B4-BE49-F238E27FC236}">
                  <a16:creationId xmlns:a16="http://schemas.microsoft.com/office/drawing/2014/main" id="{79DF9101-722C-FE38-6D8C-F01952A1AD08}"/>
                </a:ext>
              </a:extLst>
            </xdr:cNvPr>
            <xdr:cNvSpPr txBox="1"/>
          </xdr:nvSpPr>
          <xdr:spPr>
            <a:xfrm>
              <a:off x="4086225" y="131921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𝑃𝑎𝑅</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𝑃𝑟𝑒𝐴</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𝑇𝑑𝑃</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82490981">
              <a:extLst>
                <a:ext uri="{FF2B5EF4-FFF2-40B4-BE49-F238E27FC236}">
                  <a16:creationId xmlns:a16="http://schemas.microsoft.com/office/drawing/2014/main" id="{79DF9101-722C-FE38-6D8C-F01952A1AD08}"/>
                </a:ext>
              </a:extLst>
            </xdr:cNvPr>
            <xdr:cNvSpPr txBox="1"/>
          </xdr:nvSpPr>
          <xdr:spPr>
            <a:xfrm>
              <a:off x="4086225" y="131921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𝑃𝑎𝑅=  𝑃𝑟𝑒𝐴</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𝑇𝑑𝑃  100</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28576</xdr:colOff>
      <xdr:row>37</xdr:row>
      <xdr:rowOff>171451</xdr:rowOff>
    </xdr:from>
    <xdr:to>
      <xdr:col>9</xdr:col>
      <xdr:colOff>28575</xdr:colOff>
      <xdr:row>38</xdr:row>
      <xdr:rowOff>1</xdr:rowOff>
    </xdr:to>
    <xdr:sp macro="" textlink="">
      <xdr:nvSpPr>
        <xdr:cNvPr id="9" name="Cuadro de texto 23">
          <a:extLst>
            <a:ext uri="{FF2B5EF4-FFF2-40B4-BE49-F238E27FC236}">
              <a16:creationId xmlns:a16="http://schemas.microsoft.com/office/drawing/2014/main" id="{7C0C03AD-9B62-8ACA-CF47-530DFBEB86B6}"/>
            </a:ext>
          </a:extLst>
        </xdr:cNvPr>
        <xdr:cNvSpPr txBox="1"/>
      </xdr:nvSpPr>
      <xdr:spPr>
        <a:xfrm>
          <a:off x="3971926" y="14116051"/>
          <a:ext cx="2228849" cy="7429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PaR.-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Pozos de agua potable rehabilitados.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PreA.-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pozos rehabilitados.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TdP.-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total de pozos en funcionamiento.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304800</xdr:colOff>
      <xdr:row>69</xdr:row>
      <xdr:rowOff>38100</xdr:rowOff>
    </xdr:from>
    <xdr:to>
      <xdr:col>8</xdr:col>
      <xdr:colOff>306705</xdr:colOff>
      <xdr:row>69</xdr:row>
      <xdr:rowOff>361950</xdr:rowOff>
    </xdr:to>
    <mc:AlternateContent xmlns:mc="http://schemas.openxmlformats.org/markup-compatibility/2006" xmlns:a14="http://schemas.microsoft.com/office/drawing/2010/main">
      <mc:Choice Requires="a14">
        <xdr:sp macro="" textlink="">
          <xdr:nvSpPr>
            <xdr:cNvPr id="10" name="Cuadro de texto 852225126">
              <a:extLst>
                <a:ext uri="{FF2B5EF4-FFF2-40B4-BE49-F238E27FC236}">
                  <a16:creationId xmlns:a16="http://schemas.microsoft.com/office/drawing/2014/main" id="{B67F3E6C-4A56-DD31-69EB-DDE03D2BB990}"/>
                </a:ext>
              </a:extLst>
            </xdr:cNvPr>
            <xdr:cNvSpPr txBox="1"/>
          </xdr:nvSpPr>
          <xdr:spPr>
            <a:xfrm>
              <a:off x="4248150" y="19507200"/>
              <a:ext cx="160210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𝐴𝑓𝑎</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𝐹𝑟𝑒</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𝑇𝑓𝑟</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0" name="Cuadro de texto 852225126">
              <a:extLst>
                <a:ext uri="{FF2B5EF4-FFF2-40B4-BE49-F238E27FC236}">
                  <a16:creationId xmlns:a16="http://schemas.microsoft.com/office/drawing/2014/main" id="{B67F3E6C-4A56-DD31-69EB-DDE03D2BB990}"/>
                </a:ext>
              </a:extLst>
            </xdr:cNvPr>
            <xdr:cNvSpPr txBox="1"/>
          </xdr:nvSpPr>
          <xdr:spPr>
            <a:xfrm>
              <a:off x="4248150" y="19507200"/>
              <a:ext cx="160210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𝐴𝑓𝑎=  𝐹𝑟𝑒</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𝑇𝑓𝑟  100</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323850</xdr:colOff>
      <xdr:row>69</xdr:row>
      <xdr:rowOff>409575</xdr:rowOff>
    </xdr:from>
    <xdr:to>
      <xdr:col>8</xdr:col>
      <xdr:colOff>325755</xdr:colOff>
      <xdr:row>69</xdr:row>
      <xdr:rowOff>1405255</xdr:rowOff>
    </xdr:to>
    <xdr:sp macro="" textlink="">
      <xdr:nvSpPr>
        <xdr:cNvPr id="11" name="Cuadro de texto 23">
          <a:extLst>
            <a:ext uri="{FF2B5EF4-FFF2-40B4-BE49-F238E27FC236}">
              <a16:creationId xmlns:a16="http://schemas.microsoft.com/office/drawing/2014/main" id="{A2414848-04FE-8E55-C81D-0801EAC60F29}"/>
            </a:ext>
          </a:extLst>
        </xdr:cNvPr>
        <xdr:cNvSpPr txBox="1"/>
      </xdr:nvSpPr>
      <xdr:spPr>
        <a:xfrm>
          <a:off x="4267200" y="19878675"/>
          <a:ext cx="1602105" cy="9956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Afa.-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Atención a fugas de agua.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Fre.-</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fugas reparadas.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Tfr.-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total de fugas reportadas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200025</xdr:colOff>
      <xdr:row>132</xdr:row>
      <xdr:rowOff>9525</xdr:rowOff>
    </xdr:from>
    <xdr:to>
      <xdr:col>8</xdr:col>
      <xdr:colOff>201930</xdr:colOff>
      <xdr:row>132</xdr:row>
      <xdr:rowOff>361950</xdr:rowOff>
    </xdr:to>
    <mc:AlternateContent xmlns:mc="http://schemas.openxmlformats.org/markup-compatibility/2006" xmlns:a14="http://schemas.microsoft.com/office/drawing/2010/main">
      <mc:Choice Requires="a14">
        <xdr:sp macro="" textlink="">
          <xdr:nvSpPr>
            <xdr:cNvPr id="12" name="Cuadro de texto 347353118">
              <a:extLst>
                <a:ext uri="{FF2B5EF4-FFF2-40B4-BE49-F238E27FC236}">
                  <a16:creationId xmlns:a16="http://schemas.microsoft.com/office/drawing/2014/main" id="{E5125DD6-6DD1-4FE2-A0F9-D559CA2642B1}"/>
                </a:ext>
              </a:extLst>
            </xdr:cNvPr>
            <xdr:cNvSpPr txBox="1"/>
          </xdr:nvSpPr>
          <xdr:spPr>
            <a:xfrm>
              <a:off x="4143375" y="258794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𝑉𝑎𝑟𝑇</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𝐴𝑟𝑇</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2" name="Cuadro de texto 347353118">
              <a:extLst>
                <a:ext uri="{FF2B5EF4-FFF2-40B4-BE49-F238E27FC236}">
                  <a16:creationId xmlns:a16="http://schemas.microsoft.com/office/drawing/2014/main" id="{E5125DD6-6DD1-4FE2-A0F9-D559CA2642B1}"/>
                </a:ext>
              </a:extLst>
            </xdr:cNvPr>
            <xdr:cNvSpPr txBox="1"/>
          </xdr:nvSpPr>
          <xdr:spPr>
            <a:xfrm>
              <a:off x="4143375" y="258794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𝑉𝑎𝑟𝑇=  𝐴𝑟𝑇</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  100</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47625</xdr:colOff>
      <xdr:row>132</xdr:row>
      <xdr:rowOff>266700</xdr:rowOff>
    </xdr:from>
    <xdr:to>
      <xdr:col>9</xdr:col>
      <xdr:colOff>85725</xdr:colOff>
      <xdr:row>133</xdr:row>
      <xdr:rowOff>106680</xdr:rowOff>
    </xdr:to>
    <xdr:sp macro="" textlink="">
      <xdr:nvSpPr>
        <xdr:cNvPr id="13" name="Cuadro de texto 23">
          <a:extLst>
            <a:ext uri="{FF2B5EF4-FFF2-40B4-BE49-F238E27FC236}">
              <a16:creationId xmlns:a16="http://schemas.microsoft.com/office/drawing/2014/main" id="{BA4CDC30-4688-37CB-DB0C-AC1EDBEF9C56}"/>
            </a:ext>
          </a:extLst>
        </xdr:cNvPr>
        <xdr:cNvSpPr txBox="1"/>
      </xdr:nvSpPr>
      <xdr:spPr>
        <a:xfrm>
          <a:off x="3990975" y="26136600"/>
          <a:ext cx="2266950" cy="126873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VarT.-</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de agua residual tratada.</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ArT.-</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de agua tratada</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152400</xdr:rowOff>
    </xdr:from>
    <xdr:to>
      <xdr:col>16</xdr:col>
      <xdr:colOff>466725</xdr:colOff>
      <xdr:row>0</xdr:row>
      <xdr:rowOff>790575</xdr:rowOff>
    </xdr:to>
    <xdr:sp macro="" textlink="">
      <xdr:nvSpPr>
        <xdr:cNvPr id="2" name="CuadroTexto 1">
          <a:extLst>
            <a:ext uri="{FF2B5EF4-FFF2-40B4-BE49-F238E27FC236}">
              <a16:creationId xmlns:a16="http://schemas.microsoft.com/office/drawing/2014/main" id="{14182D05-DC48-4CEF-9459-23A7CA6CA661}"/>
            </a:ext>
          </a:extLst>
        </xdr:cNvPr>
        <xdr:cNvSpPr txBox="1"/>
      </xdr:nvSpPr>
      <xdr:spPr>
        <a:xfrm>
          <a:off x="7267575" y="15240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352425</xdr:colOff>
      <xdr:row>0</xdr:row>
      <xdr:rowOff>66675</xdr:rowOff>
    </xdr:from>
    <xdr:to>
      <xdr:col>4</xdr:col>
      <xdr:colOff>294880</xdr:colOff>
      <xdr:row>0</xdr:row>
      <xdr:rowOff>800100</xdr:rowOff>
    </xdr:to>
    <xdr:pic>
      <xdr:nvPicPr>
        <xdr:cNvPr id="3" name="Imagen 2">
          <a:extLst>
            <a:ext uri="{FF2B5EF4-FFF2-40B4-BE49-F238E27FC236}">
              <a16:creationId xmlns:a16="http://schemas.microsoft.com/office/drawing/2014/main" id="{FA817B4A-A120-47AA-80F7-E341F0C2E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66675"/>
          <a:ext cx="2218930" cy="733425"/>
        </a:xfrm>
        <a:prstGeom prst="rect">
          <a:avLst/>
        </a:prstGeom>
      </xdr:spPr>
    </xdr:pic>
    <xdr:clientData/>
  </xdr:twoCellAnchor>
  <xdr:twoCellAnchor>
    <xdr:from>
      <xdr:col>13</xdr:col>
      <xdr:colOff>285750</xdr:colOff>
      <xdr:row>19</xdr:row>
      <xdr:rowOff>85725</xdr:rowOff>
    </xdr:from>
    <xdr:to>
      <xdr:col>16</xdr:col>
      <xdr:colOff>323849</xdr:colOff>
      <xdr:row>19</xdr:row>
      <xdr:rowOff>914400</xdr:rowOff>
    </xdr:to>
    <xdr:sp macro="" textlink="">
      <xdr:nvSpPr>
        <xdr:cNvPr id="6" name="Cuadro de texto 23">
          <a:extLst>
            <a:ext uri="{FF2B5EF4-FFF2-40B4-BE49-F238E27FC236}">
              <a16:creationId xmlns:a16="http://schemas.microsoft.com/office/drawing/2014/main" id="{7DCCA520-778E-4D2E-8CF2-DE385F5FC77E}"/>
            </a:ext>
          </a:extLst>
        </xdr:cNvPr>
        <xdr:cNvSpPr txBox="1"/>
      </xdr:nvSpPr>
      <xdr:spPr>
        <a:xfrm>
          <a:off x="9582150" y="7639050"/>
          <a:ext cx="2114549" cy="8286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95250</xdr:colOff>
      <xdr:row>18</xdr:row>
      <xdr:rowOff>114300</xdr:rowOff>
    </xdr:from>
    <xdr:to>
      <xdr:col>15</xdr:col>
      <xdr:colOff>590549</xdr:colOff>
      <xdr:row>19</xdr:row>
      <xdr:rowOff>85725</xdr:rowOff>
    </xdr:to>
    <mc:AlternateContent xmlns:mc="http://schemas.openxmlformats.org/markup-compatibility/2006" xmlns:a14="http://schemas.microsoft.com/office/drawing/2010/main">
      <mc:Choice Requires="a14">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5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𝐷𝑜𝑡</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𝐻𝑎𝑏</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)(365)</m:t>
                      </m:r>
                    </m:den>
                  </m:f>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5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5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𝐷𝑜𝑡=  </a:t>
              </a:r>
              <a:r>
                <a:rPr lang="en-US"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(𝑉𝑎𝑝𝑝)(1000)</a:t>
              </a:r>
              <a:r>
                <a:rPr lang="en-US"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(𝐻𝑎𝑏)(365)</a:t>
              </a:r>
              <a:r>
                <a:rPr lang="en-US"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85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152760</xdr:colOff>
      <xdr:row>0</xdr:row>
      <xdr:rowOff>215660</xdr:rowOff>
    </xdr:from>
    <xdr:to>
      <xdr:col>16</xdr:col>
      <xdr:colOff>609241</xdr:colOff>
      <xdr:row>0</xdr:row>
      <xdr:rowOff>853835</xdr:rowOff>
    </xdr:to>
    <xdr:sp macro="" textlink="">
      <xdr:nvSpPr>
        <xdr:cNvPr id="2" name="CuadroTexto 1">
          <a:extLst>
            <a:ext uri="{FF2B5EF4-FFF2-40B4-BE49-F238E27FC236}">
              <a16:creationId xmlns:a16="http://schemas.microsoft.com/office/drawing/2014/main" id="{9436F057-C6E7-4A95-89E3-2F56D0AA08C1}"/>
            </a:ext>
          </a:extLst>
        </xdr:cNvPr>
        <xdr:cNvSpPr txBox="1"/>
      </xdr:nvSpPr>
      <xdr:spPr>
        <a:xfrm>
          <a:off x="6937076" y="21566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566109</xdr:colOff>
      <xdr:row>0</xdr:row>
      <xdr:rowOff>62901</xdr:rowOff>
    </xdr:from>
    <xdr:to>
      <xdr:col>4</xdr:col>
      <xdr:colOff>511619</xdr:colOff>
      <xdr:row>0</xdr:row>
      <xdr:rowOff>796326</xdr:rowOff>
    </xdr:to>
    <xdr:pic>
      <xdr:nvPicPr>
        <xdr:cNvPr id="3" name="Imagen 2">
          <a:extLst>
            <a:ext uri="{FF2B5EF4-FFF2-40B4-BE49-F238E27FC236}">
              <a16:creationId xmlns:a16="http://schemas.microsoft.com/office/drawing/2014/main" id="{B79BE766-9F09-4B35-958F-6903A7B02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18" y="62901"/>
          <a:ext cx="2218930" cy="733425"/>
        </a:xfrm>
        <a:prstGeom prst="rect">
          <a:avLst/>
        </a:prstGeom>
      </xdr:spPr>
    </xdr:pic>
    <xdr:clientData/>
  </xdr:twoCellAnchor>
  <xdr:twoCellAnchor>
    <xdr:from>
      <xdr:col>13</xdr:col>
      <xdr:colOff>548136</xdr:colOff>
      <xdr:row>18</xdr:row>
      <xdr:rowOff>17972</xdr:rowOff>
    </xdr:from>
    <xdr:to>
      <xdr:col>16</xdr:col>
      <xdr:colOff>5930</xdr:colOff>
      <xdr:row>18</xdr:row>
      <xdr:rowOff>450407</xdr:rowOff>
    </xdr:to>
    <xdr:sp macro="" textlink="">
      <xdr:nvSpPr>
        <xdr:cNvPr id="4" name="Cuadro de texto 29971420">
          <a:extLst>
            <a:ext uri="{FF2B5EF4-FFF2-40B4-BE49-F238E27FC236}">
              <a16:creationId xmlns:a16="http://schemas.microsoft.com/office/drawing/2014/main" id="{791B4E17-8396-C4CC-4401-044CDA2DABC0}"/>
            </a:ext>
          </a:extLst>
        </xdr:cNvPr>
        <xdr:cNvSpPr txBox="1"/>
      </xdr:nvSpPr>
      <xdr:spPr>
        <a:xfrm>
          <a:off x="9372240" y="6676486"/>
          <a:ext cx="1533525" cy="432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Vapp------------------------------HabT</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Aep                                  X</a:t>
          </a:r>
          <a:endParaRPr lang="en-US" sz="1100" kern="100">
            <a:effectLst/>
            <a:ea typeface="Calibri" panose="020F0502020204030204" pitchFamily="34" charset="0"/>
            <a:cs typeface="Times New Roman" panose="02020603050405020304" pitchFamily="18" charset="0"/>
          </a:endParaRPr>
        </a:p>
      </xdr:txBody>
    </xdr:sp>
    <xdr:clientData/>
  </xdr:twoCellAnchor>
  <xdr:twoCellAnchor>
    <xdr:from>
      <xdr:col>13</xdr:col>
      <xdr:colOff>98845</xdr:colOff>
      <xdr:row>18</xdr:row>
      <xdr:rowOff>440307</xdr:rowOff>
    </xdr:from>
    <xdr:to>
      <xdr:col>16</xdr:col>
      <xdr:colOff>476251</xdr:colOff>
      <xdr:row>19</xdr:row>
      <xdr:rowOff>727853</xdr:rowOff>
    </xdr:to>
    <xdr:sp macro="" textlink="">
      <xdr:nvSpPr>
        <xdr:cNvPr id="5" name="Cuadro de texto 23">
          <a:extLst>
            <a:ext uri="{FF2B5EF4-FFF2-40B4-BE49-F238E27FC236}">
              <a16:creationId xmlns:a16="http://schemas.microsoft.com/office/drawing/2014/main" id="{198198A4-2A9E-55B5-C0C4-D930E608EEEE}"/>
            </a:ext>
          </a:extLst>
        </xdr:cNvPr>
        <xdr:cNvSpPr txBox="1"/>
      </xdr:nvSpPr>
      <xdr:spPr>
        <a:xfrm>
          <a:off x="8922949" y="7098821"/>
          <a:ext cx="2453137" cy="108728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 -</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HabT. -</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 totales.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0"/>
            </a:spcAft>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Aep. -</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Agua extraída de pozo.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119063</xdr:colOff>
      <xdr:row>0</xdr:row>
      <xdr:rowOff>154781</xdr:rowOff>
    </xdr:from>
    <xdr:to>
      <xdr:col>16</xdr:col>
      <xdr:colOff>702469</xdr:colOff>
      <xdr:row>0</xdr:row>
      <xdr:rowOff>792956</xdr:rowOff>
    </xdr:to>
    <xdr:sp macro="" textlink="">
      <xdr:nvSpPr>
        <xdr:cNvPr id="2" name="CuadroTexto 1">
          <a:extLst>
            <a:ext uri="{FF2B5EF4-FFF2-40B4-BE49-F238E27FC236}">
              <a16:creationId xmlns:a16="http://schemas.microsoft.com/office/drawing/2014/main" id="{4FD44ABC-0AD8-4934-9D66-7D42E9B24BC3}"/>
            </a:ext>
          </a:extLst>
        </xdr:cNvPr>
        <xdr:cNvSpPr txBox="1"/>
      </xdr:nvSpPr>
      <xdr:spPr>
        <a:xfrm>
          <a:off x="10513219" y="154781"/>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1714500</xdr:colOff>
      <xdr:row>0</xdr:row>
      <xdr:rowOff>0</xdr:rowOff>
    </xdr:from>
    <xdr:to>
      <xdr:col>3</xdr:col>
      <xdr:colOff>266305</xdr:colOff>
      <xdr:row>0</xdr:row>
      <xdr:rowOff>733425</xdr:rowOff>
    </xdr:to>
    <xdr:pic>
      <xdr:nvPicPr>
        <xdr:cNvPr id="3" name="Imagen 2">
          <a:extLst>
            <a:ext uri="{FF2B5EF4-FFF2-40B4-BE49-F238E27FC236}">
              <a16:creationId xmlns:a16="http://schemas.microsoft.com/office/drawing/2014/main" id="{99B9995A-3F1F-44D1-B176-40A505001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0" y="0"/>
          <a:ext cx="2218930" cy="733425"/>
        </a:xfrm>
        <a:prstGeom prst="rect">
          <a:avLst/>
        </a:prstGeom>
      </xdr:spPr>
    </xdr:pic>
    <xdr:clientData/>
  </xdr:twoCellAnchor>
  <xdr:twoCellAnchor>
    <xdr:from>
      <xdr:col>13</xdr:col>
      <xdr:colOff>583406</xdr:colOff>
      <xdr:row>14</xdr:row>
      <xdr:rowOff>238126</xdr:rowOff>
    </xdr:from>
    <xdr:to>
      <xdr:col>16</xdr:col>
      <xdr:colOff>678656</xdr:colOff>
      <xdr:row>14</xdr:row>
      <xdr:rowOff>964406</xdr:rowOff>
    </xdr:to>
    <xdr:sp macro="" textlink="">
      <xdr:nvSpPr>
        <xdr:cNvPr id="4" name="Cuadro de texto 23">
          <a:extLst>
            <a:ext uri="{FF2B5EF4-FFF2-40B4-BE49-F238E27FC236}">
              <a16:creationId xmlns:a16="http://schemas.microsoft.com/office/drawing/2014/main" id="{A43E9E22-6005-43DC-9245-C1D7A0C2CF01}"/>
            </a:ext>
          </a:extLst>
        </xdr:cNvPr>
        <xdr:cNvSpPr txBox="1"/>
      </xdr:nvSpPr>
      <xdr:spPr>
        <a:xfrm>
          <a:off x="11739562" y="5643564"/>
          <a:ext cx="3321844" cy="7262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PaR.-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Pozos de agua potable rehabilitados.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PreA.-</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pozos rehabilitados.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TdP.-</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total de pozos en funcionamiento.</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11906</xdr:colOff>
      <xdr:row>13</xdr:row>
      <xdr:rowOff>154781</xdr:rowOff>
    </xdr:from>
    <xdr:to>
      <xdr:col>15</xdr:col>
      <xdr:colOff>590074</xdr:colOff>
      <xdr:row>14</xdr:row>
      <xdr:rowOff>7144</xdr:rowOff>
    </xdr:to>
    <mc:AlternateContent xmlns:mc="http://schemas.openxmlformats.org/markup-compatibility/2006" xmlns:a14="http://schemas.microsoft.com/office/drawing/2010/main">
      <mc:Choice Requires="a14">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239625" y="5322094"/>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𝑃𝑎𝑅</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𝑃𝑟𝑒𝐴</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𝑇𝑑𝑃</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9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239625" y="5322094"/>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𝑃𝑎𝑅=  𝑃𝑟𝑒𝐴</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𝑇𝑑𝑃  100</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535781</xdr:colOff>
      <xdr:row>0</xdr:row>
      <xdr:rowOff>107156</xdr:rowOff>
    </xdr:from>
    <xdr:to>
      <xdr:col>16</xdr:col>
      <xdr:colOff>489478</xdr:colOff>
      <xdr:row>0</xdr:row>
      <xdr:rowOff>745331</xdr:rowOff>
    </xdr:to>
    <xdr:sp macro="" textlink="">
      <xdr:nvSpPr>
        <xdr:cNvPr id="2" name="CuadroTexto 1">
          <a:extLst>
            <a:ext uri="{FF2B5EF4-FFF2-40B4-BE49-F238E27FC236}">
              <a16:creationId xmlns:a16="http://schemas.microsoft.com/office/drawing/2014/main" id="{7AA5E2B8-0B25-4A0F-A374-0C69B0CB5E87}"/>
            </a:ext>
          </a:extLst>
        </xdr:cNvPr>
        <xdr:cNvSpPr txBox="1"/>
      </xdr:nvSpPr>
      <xdr:spPr>
        <a:xfrm>
          <a:off x="10429875" y="107156"/>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1762125</xdr:colOff>
      <xdr:row>0</xdr:row>
      <xdr:rowOff>23812</xdr:rowOff>
    </xdr:from>
    <xdr:to>
      <xdr:col>3</xdr:col>
      <xdr:colOff>198836</xdr:colOff>
      <xdr:row>0</xdr:row>
      <xdr:rowOff>757237</xdr:rowOff>
    </xdr:to>
    <xdr:pic>
      <xdr:nvPicPr>
        <xdr:cNvPr id="3" name="Imagen 2">
          <a:extLst>
            <a:ext uri="{FF2B5EF4-FFF2-40B4-BE49-F238E27FC236}">
              <a16:creationId xmlns:a16="http://schemas.microsoft.com/office/drawing/2014/main" id="{49018B26-9AC8-4164-960F-06EA0D079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2125" y="23812"/>
          <a:ext cx="2234805" cy="733425"/>
        </a:xfrm>
        <a:prstGeom prst="rect">
          <a:avLst/>
        </a:prstGeom>
      </xdr:spPr>
    </xdr:pic>
    <xdr:clientData/>
  </xdr:twoCellAnchor>
  <xdr:twoCellAnchor>
    <xdr:from>
      <xdr:col>13</xdr:col>
      <xdr:colOff>995363</xdr:colOff>
      <xdr:row>13</xdr:row>
      <xdr:rowOff>307180</xdr:rowOff>
    </xdr:from>
    <xdr:to>
      <xdr:col>16</xdr:col>
      <xdr:colOff>257175</xdr:colOff>
      <xdr:row>14</xdr:row>
      <xdr:rowOff>307180</xdr:rowOff>
    </xdr:to>
    <xdr:sp macro="" textlink="">
      <xdr:nvSpPr>
        <xdr:cNvPr id="4" name="Cuadro de texto 23">
          <a:extLst>
            <a:ext uri="{FF2B5EF4-FFF2-40B4-BE49-F238E27FC236}">
              <a16:creationId xmlns:a16="http://schemas.microsoft.com/office/drawing/2014/main" id="{E3E64DA8-1702-D01D-8C07-C1C93CEA09A5}"/>
            </a:ext>
          </a:extLst>
        </xdr:cNvPr>
        <xdr:cNvSpPr txBox="1"/>
      </xdr:nvSpPr>
      <xdr:spPr>
        <a:xfrm>
          <a:off x="12263438" y="4622005"/>
          <a:ext cx="2490787" cy="5619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8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Afa.-</a:t>
          </a:r>
          <a:r>
            <a:rPr lang="es-MX" sz="800" kern="100">
              <a:effectLst/>
              <a:latin typeface="Noto Sans" panose="020B0502040504020204" pitchFamily="34" charset="0"/>
              <a:ea typeface="Calibri" panose="020F0502020204030204" pitchFamily="34" charset="0"/>
              <a:cs typeface="Times New Roman" panose="02020603050405020304" pitchFamily="18" charset="0"/>
            </a:rPr>
            <a:t> Atención a fugas de agua. </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Fre.-</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de fugas reparadas.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Tfr.-</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total de fugas reportadas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461962</xdr:colOff>
      <xdr:row>13</xdr:row>
      <xdr:rowOff>9525</xdr:rowOff>
    </xdr:from>
    <xdr:to>
      <xdr:col>15</xdr:col>
      <xdr:colOff>438150</xdr:colOff>
      <xdr:row>13</xdr:row>
      <xdr:rowOff>385762</xdr:rowOff>
    </xdr:to>
    <mc:AlternateContent xmlns:mc="http://schemas.openxmlformats.org/markup-compatibility/2006" xmlns:a14="http://schemas.microsoft.com/office/drawing/2010/main">
      <mc:Choice Requires="a14">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2796837" y="4324350"/>
              <a:ext cx="1004888"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𝐴𝑓𝑎</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𝐹𝑟𝑒</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𝑇𝑓𝑟</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9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2796837" y="4324350"/>
              <a:ext cx="1004888"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𝐴𝑓𝑎=  𝐹𝑟𝑒</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𝑇𝑓𝑟  100</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154781</xdr:colOff>
      <xdr:row>0</xdr:row>
      <xdr:rowOff>166687</xdr:rowOff>
    </xdr:from>
    <xdr:to>
      <xdr:col>16</xdr:col>
      <xdr:colOff>739509</xdr:colOff>
      <xdr:row>0</xdr:row>
      <xdr:rowOff>804862</xdr:rowOff>
    </xdr:to>
    <xdr:sp macro="" textlink="">
      <xdr:nvSpPr>
        <xdr:cNvPr id="2" name="CuadroTexto 1">
          <a:extLst>
            <a:ext uri="{FF2B5EF4-FFF2-40B4-BE49-F238E27FC236}">
              <a16:creationId xmlns:a16="http://schemas.microsoft.com/office/drawing/2014/main" id="{36BC3BE4-4D8D-4DCE-A307-78D0FF56CECC}"/>
            </a:ext>
          </a:extLst>
        </xdr:cNvPr>
        <xdr:cNvSpPr txBox="1"/>
      </xdr:nvSpPr>
      <xdr:spPr>
        <a:xfrm>
          <a:off x="10679906" y="166687"/>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1178719</xdr:colOff>
      <xdr:row>0</xdr:row>
      <xdr:rowOff>71438</xdr:rowOff>
    </xdr:from>
    <xdr:to>
      <xdr:col>2</xdr:col>
      <xdr:colOff>544118</xdr:colOff>
      <xdr:row>0</xdr:row>
      <xdr:rowOff>804863</xdr:rowOff>
    </xdr:to>
    <xdr:pic>
      <xdr:nvPicPr>
        <xdr:cNvPr id="3" name="Imagen 2">
          <a:extLst>
            <a:ext uri="{FF2B5EF4-FFF2-40B4-BE49-F238E27FC236}">
              <a16:creationId xmlns:a16="http://schemas.microsoft.com/office/drawing/2014/main" id="{801298B6-2045-48EE-AEFA-4AEC7C83E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719" y="71438"/>
          <a:ext cx="2234805" cy="733425"/>
        </a:xfrm>
        <a:prstGeom prst="rect">
          <a:avLst/>
        </a:prstGeom>
      </xdr:spPr>
    </xdr:pic>
    <xdr:clientData/>
  </xdr:twoCellAnchor>
  <xdr:twoCellAnchor>
    <xdr:from>
      <xdr:col>14</xdr:col>
      <xdr:colOff>464344</xdr:colOff>
      <xdr:row>13</xdr:row>
      <xdr:rowOff>35719</xdr:rowOff>
    </xdr:from>
    <xdr:to>
      <xdr:col>15</xdr:col>
      <xdr:colOff>559594</xdr:colOff>
      <xdr:row>13</xdr:row>
      <xdr:rowOff>369093</xdr:rowOff>
    </xdr:to>
    <mc:AlternateContent xmlns:mc="http://schemas.openxmlformats.org/markup-compatibility/2006" xmlns:a14="http://schemas.microsoft.com/office/drawing/2010/main">
      <mc:Choice Requires="a14">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2823032" y="5203032"/>
              <a:ext cx="1119187"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𝑉𝑎𝑟𝑇</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𝐴𝑟𝑇</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9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2823032" y="5203032"/>
              <a:ext cx="1119187"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𝑉𝑎𝑟𝑇=  𝐴𝑟𝑇</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  100</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642938</xdr:colOff>
      <xdr:row>13</xdr:row>
      <xdr:rowOff>226220</xdr:rowOff>
    </xdr:from>
    <xdr:to>
      <xdr:col>16</xdr:col>
      <xdr:colOff>381000</xdr:colOff>
      <xdr:row>14</xdr:row>
      <xdr:rowOff>523876</xdr:rowOff>
    </xdr:to>
    <xdr:sp macro="" textlink="">
      <xdr:nvSpPr>
        <xdr:cNvPr id="5" name="Cuadro de texto 23">
          <a:extLst>
            <a:ext uri="{FF2B5EF4-FFF2-40B4-BE49-F238E27FC236}">
              <a16:creationId xmlns:a16="http://schemas.microsoft.com/office/drawing/2014/main" id="{6CC5C8E3-00FB-0568-E6BC-B2CF514CC666}"/>
            </a:ext>
          </a:extLst>
        </xdr:cNvPr>
        <xdr:cNvSpPr txBox="1"/>
      </xdr:nvSpPr>
      <xdr:spPr>
        <a:xfrm>
          <a:off x="11930063" y="5393533"/>
          <a:ext cx="2964656" cy="79771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VarT.-</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Volumen de agua residual tratada.</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ArT.-</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Volumen de agua tratada</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Volumen de agua potable producido (m</a:t>
          </a:r>
          <a:r>
            <a:rPr lang="es-MX" sz="9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23"/>
  <sheetViews>
    <sheetView topLeftCell="A4" workbookViewId="0">
      <selection activeCell="D14" sqref="D14"/>
    </sheetView>
  </sheetViews>
  <sheetFormatPr baseColWidth="10" defaultRowHeight="15" x14ac:dyDescent="0.25"/>
  <cols>
    <col min="2" max="2" width="23.5703125" customWidth="1"/>
    <col min="3" max="3" width="19.42578125" customWidth="1"/>
  </cols>
  <sheetData>
    <row r="3" spans="2:3" x14ac:dyDescent="0.25">
      <c r="B3" t="s">
        <v>6</v>
      </c>
      <c r="C3" t="s">
        <v>92</v>
      </c>
    </row>
    <row r="4" spans="2:3" x14ac:dyDescent="0.25">
      <c r="B4" t="s">
        <v>44</v>
      </c>
      <c r="C4" t="s">
        <v>93</v>
      </c>
    </row>
    <row r="5" spans="2:3" x14ac:dyDescent="0.25">
      <c r="B5" t="s">
        <v>45</v>
      </c>
      <c r="C5" t="s">
        <v>94</v>
      </c>
    </row>
    <row r="7" spans="2:3" x14ac:dyDescent="0.25">
      <c r="B7" t="s">
        <v>7</v>
      </c>
    </row>
    <row r="8" spans="2:3" x14ac:dyDescent="0.25">
      <c r="B8" t="s">
        <v>46</v>
      </c>
    </row>
    <row r="9" spans="2:3" x14ac:dyDescent="0.25">
      <c r="B9" t="s">
        <v>47</v>
      </c>
    </row>
    <row r="10" spans="2:3" x14ac:dyDescent="0.25">
      <c r="B10" t="s">
        <v>12</v>
      </c>
    </row>
    <row r="11" spans="2:3" x14ac:dyDescent="0.25">
      <c r="B11" t="s">
        <v>48</v>
      </c>
    </row>
    <row r="13" spans="2:3" x14ac:dyDescent="0.25">
      <c r="B13" t="s">
        <v>49</v>
      </c>
    </row>
    <row r="14" spans="2:3" x14ac:dyDescent="0.25">
      <c r="B14" t="s">
        <v>50</v>
      </c>
    </row>
    <row r="15" spans="2:3" x14ac:dyDescent="0.25">
      <c r="B15" t="s">
        <v>51</v>
      </c>
    </row>
    <row r="16" spans="2:3" x14ac:dyDescent="0.25">
      <c r="B16" t="s">
        <v>52</v>
      </c>
    </row>
    <row r="17" spans="2:2" x14ac:dyDescent="0.25">
      <c r="B17" t="s">
        <v>53</v>
      </c>
    </row>
    <row r="18" spans="2:2" x14ac:dyDescent="0.25">
      <c r="B18" t="s">
        <v>54</v>
      </c>
    </row>
    <row r="20" spans="2:2" x14ac:dyDescent="0.25">
      <c r="B20" t="s">
        <v>55</v>
      </c>
    </row>
    <row r="21" spans="2:2" x14ac:dyDescent="0.25">
      <c r="B21" t="s">
        <v>56</v>
      </c>
    </row>
    <row r="22" spans="2:2" x14ac:dyDescent="0.25">
      <c r="B22" t="s">
        <v>57</v>
      </c>
    </row>
    <row r="23" spans="2:2" x14ac:dyDescent="0.25">
      <c r="B23"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Q289"/>
  <sheetViews>
    <sheetView showGridLines="0" tabSelected="1" view="pageBreakPreview" topLeftCell="A287" zoomScaleNormal="100" zoomScaleSheetLayoutView="100" workbookViewId="0">
      <selection activeCell="R305" sqref="R305"/>
    </sheetView>
  </sheetViews>
  <sheetFormatPr baseColWidth="10" defaultRowHeight="14.25" x14ac:dyDescent="0.3"/>
  <cols>
    <col min="1" max="1" width="9" style="21" customWidth="1"/>
    <col min="2" max="2" width="14.85546875" style="21" customWidth="1"/>
    <col min="3" max="3" width="3.140625" style="21" customWidth="1"/>
    <col min="4" max="4" width="10.7109375" style="21" customWidth="1"/>
    <col min="5" max="5" width="12" style="21" customWidth="1"/>
    <col min="6" max="6" width="9.42578125" style="21" customWidth="1"/>
    <col min="7" max="7" width="14.5703125" style="21" customWidth="1"/>
    <col min="8" max="10" width="9.42578125" style="21" customWidth="1"/>
    <col min="11" max="11" width="14.140625" style="21" customWidth="1"/>
    <col min="12" max="12" width="12.140625" style="21" customWidth="1"/>
    <col min="13" max="15" width="11.42578125" style="21"/>
    <col min="16" max="16" width="11.85546875" style="21" customWidth="1"/>
    <col min="17" max="16384" width="11.42578125" style="21"/>
  </cols>
  <sheetData>
    <row r="1" spans="1:17" ht="74.099999999999994" customHeight="1" thickBot="1" x14ac:dyDescent="0.35">
      <c r="A1" s="416" t="s">
        <v>129</v>
      </c>
      <c r="B1" s="417"/>
      <c r="C1" s="417"/>
      <c r="D1" s="417"/>
      <c r="E1" s="417"/>
      <c r="F1" s="417"/>
      <c r="G1" s="417"/>
      <c r="H1" s="417"/>
      <c r="I1" s="417"/>
      <c r="J1" s="417"/>
      <c r="K1" s="417"/>
      <c r="L1" s="417"/>
      <c r="M1" s="417"/>
      <c r="N1" s="417"/>
      <c r="O1" s="417"/>
      <c r="P1" s="417"/>
      <c r="Q1" s="418"/>
    </row>
    <row r="2" spans="1:17" ht="18.75" customHeight="1" x14ac:dyDescent="0.3">
      <c r="A2" s="419" t="s">
        <v>119</v>
      </c>
      <c r="B2" s="420"/>
      <c r="C2" s="420"/>
      <c r="D2" s="420"/>
      <c r="E2" s="420"/>
      <c r="F2" s="420"/>
      <c r="G2" s="420"/>
      <c r="H2" s="420"/>
      <c r="I2" s="420"/>
      <c r="J2" s="420"/>
      <c r="K2" s="420"/>
      <c r="L2" s="420"/>
      <c r="M2" s="420"/>
      <c r="N2" s="420"/>
      <c r="O2" s="420"/>
      <c r="P2" s="420"/>
      <c r="Q2" s="421"/>
    </row>
    <row r="3" spans="1:17" ht="27" customHeight="1" x14ac:dyDescent="0.3">
      <c r="A3" s="426" t="s">
        <v>1</v>
      </c>
      <c r="B3" s="427"/>
      <c r="C3" s="427"/>
      <c r="D3" s="427"/>
      <c r="E3" s="427"/>
      <c r="F3" s="427"/>
      <c r="G3" s="427"/>
      <c r="H3" s="427"/>
      <c r="I3" s="427"/>
      <c r="J3" s="427"/>
      <c r="K3" s="427"/>
      <c r="L3" s="427"/>
      <c r="M3" s="427"/>
      <c r="N3" s="427"/>
      <c r="O3" s="427"/>
      <c r="P3" s="427"/>
      <c r="Q3" s="428"/>
    </row>
    <row r="4" spans="1:17" ht="18" customHeight="1" x14ac:dyDescent="0.3">
      <c r="A4" s="426" t="s">
        <v>37</v>
      </c>
      <c r="B4" s="427"/>
      <c r="C4" s="427"/>
      <c r="D4" s="427" t="s">
        <v>113</v>
      </c>
      <c r="E4" s="427"/>
      <c r="F4" s="427"/>
      <c r="G4" s="355" t="s">
        <v>2</v>
      </c>
      <c r="H4" s="355"/>
      <c r="I4" s="355"/>
      <c r="J4" s="355"/>
      <c r="K4" s="355" t="s">
        <v>99</v>
      </c>
      <c r="L4" s="355"/>
      <c r="M4" s="355"/>
      <c r="N4" s="355"/>
      <c r="O4" s="355" t="s">
        <v>406</v>
      </c>
      <c r="P4" s="355"/>
      <c r="Q4" s="356"/>
    </row>
    <row r="5" spans="1:17" s="22" customFormat="1" ht="51" customHeight="1" x14ac:dyDescent="0.3">
      <c r="A5" s="422" t="s">
        <v>124</v>
      </c>
      <c r="B5" s="423"/>
      <c r="C5" s="423"/>
      <c r="D5" s="429" t="s">
        <v>123</v>
      </c>
      <c r="E5" s="429"/>
      <c r="F5" s="429"/>
      <c r="G5" s="423" t="s">
        <v>122</v>
      </c>
      <c r="H5" s="423"/>
      <c r="I5" s="423"/>
      <c r="J5" s="423"/>
      <c r="K5" s="423" t="s">
        <v>507</v>
      </c>
      <c r="L5" s="423"/>
      <c r="M5" s="423"/>
      <c r="N5" s="423"/>
      <c r="O5" s="424">
        <f>+L61+L124+L181</f>
        <v>999002018.8900001</v>
      </c>
      <c r="P5" s="424"/>
      <c r="Q5" s="425"/>
    </row>
    <row r="6" spans="1:17" ht="17.25" customHeight="1" x14ac:dyDescent="0.3">
      <c r="A6" s="396" t="s">
        <v>3</v>
      </c>
      <c r="B6" s="397"/>
      <c r="C6" s="397"/>
      <c r="D6" s="397"/>
      <c r="E6" s="397"/>
      <c r="F6" s="397"/>
      <c r="G6" s="397"/>
      <c r="H6" s="397"/>
      <c r="I6" s="397"/>
      <c r="J6" s="397"/>
      <c r="K6" s="397"/>
      <c r="L6" s="397"/>
      <c r="M6" s="397"/>
      <c r="N6" s="397"/>
      <c r="O6" s="397"/>
      <c r="P6" s="397"/>
      <c r="Q6" s="398"/>
    </row>
    <row r="7" spans="1:17" x14ac:dyDescent="0.3">
      <c r="A7" s="10"/>
      <c r="B7" s="399" t="s">
        <v>40</v>
      </c>
      <c r="C7" s="400"/>
      <c r="D7" s="400"/>
      <c r="E7" s="400"/>
      <c r="F7" s="400"/>
      <c r="G7" s="401"/>
      <c r="H7" s="11"/>
      <c r="I7" s="11"/>
      <c r="J7" s="11"/>
      <c r="K7" s="402" t="s">
        <v>38</v>
      </c>
      <c r="L7" s="403"/>
      <c r="M7" s="403"/>
      <c r="N7" s="403"/>
      <c r="O7" s="403"/>
      <c r="P7" s="404"/>
      <c r="Q7" s="12"/>
    </row>
    <row r="8" spans="1:17" ht="45" customHeight="1" x14ac:dyDescent="0.3">
      <c r="A8" s="10"/>
      <c r="B8" s="13" t="s">
        <v>146</v>
      </c>
      <c r="C8" s="390" t="s">
        <v>147</v>
      </c>
      <c r="D8" s="390"/>
      <c r="E8" s="390"/>
      <c r="F8" s="390"/>
      <c r="G8" s="391"/>
      <c r="H8" s="219"/>
      <c r="I8" s="219"/>
      <c r="J8" s="219"/>
      <c r="K8" s="13" t="s">
        <v>151</v>
      </c>
      <c r="L8" s="392" t="s">
        <v>152</v>
      </c>
      <c r="M8" s="392"/>
      <c r="N8" s="392"/>
      <c r="O8" s="392"/>
      <c r="P8" s="393"/>
      <c r="Q8" s="14"/>
    </row>
    <row r="9" spans="1:17" ht="30.75" customHeight="1" x14ac:dyDescent="0.3">
      <c r="A9" s="10"/>
      <c r="B9" s="15" t="s">
        <v>148</v>
      </c>
      <c r="C9" s="390" t="s">
        <v>149</v>
      </c>
      <c r="D9" s="390"/>
      <c r="E9" s="390"/>
      <c r="F9" s="390"/>
      <c r="G9" s="391"/>
      <c r="H9" s="11"/>
      <c r="I9" s="11"/>
      <c r="J9" s="11"/>
      <c r="K9" s="13" t="s">
        <v>101</v>
      </c>
      <c r="L9" s="394" t="s">
        <v>153</v>
      </c>
      <c r="M9" s="394"/>
      <c r="N9" s="394"/>
      <c r="O9" s="394"/>
      <c r="P9" s="395"/>
      <c r="Q9" s="14"/>
    </row>
    <row r="10" spans="1:17" ht="38.25" customHeight="1" x14ac:dyDescent="0.3">
      <c r="A10" s="10"/>
      <c r="B10" s="16" t="s">
        <v>42</v>
      </c>
      <c r="C10" s="405" t="s">
        <v>150</v>
      </c>
      <c r="D10" s="405"/>
      <c r="E10" s="405"/>
      <c r="F10" s="405"/>
      <c r="G10" s="406"/>
      <c r="H10" s="17"/>
      <c r="I10" s="17"/>
      <c r="J10" s="17"/>
      <c r="K10" s="18" t="s">
        <v>102</v>
      </c>
      <c r="L10" s="407" t="s">
        <v>154</v>
      </c>
      <c r="M10" s="407"/>
      <c r="N10" s="407"/>
      <c r="O10" s="407"/>
      <c r="P10" s="408"/>
      <c r="Q10" s="14"/>
    </row>
    <row r="11" spans="1:17" ht="6" customHeight="1" x14ac:dyDescent="0.3">
      <c r="A11" s="19"/>
      <c r="B11" s="20"/>
      <c r="C11" s="20"/>
      <c r="D11" s="20"/>
      <c r="E11" s="20"/>
      <c r="F11" s="286"/>
      <c r="G11" s="286"/>
      <c r="H11" s="286"/>
      <c r="I11" s="286"/>
      <c r="J11" s="286"/>
      <c r="K11" s="286"/>
      <c r="L11" s="286"/>
      <c r="Q11" s="14"/>
    </row>
    <row r="12" spans="1:17" ht="19.5" customHeight="1" x14ac:dyDescent="0.3">
      <c r="A12" s="396" t="s">
        <v>109</v>
      </c>
      <c r="B12" s="397"/>
      <c r="C12" s="397"/>
      <c r="D12" s="397"/>
      <c r="E12" s="397"/>
      <c r="F12" s="397"/>
      <c r="G12" s="397"/>
      <c r="H12" s="397"/>
      <c r="I12" s="397"/>
      <c r="J12" s="397"/>
      <c r="K12" s="397"/>
      <c r="L12" s="397"/>
      <c r="M12" s="397"/>
      <c r="N12" s="397"/>
      <c r="O12" s="397"/>
      <c r="P12" s="397"/>
      <c r="Q12" s="398"/>
    </row>
    <row r="13" spans="1:17" ht="6" customHeight="1" x14ac:dyDescent="0.3">
      <c r="A13" s="10"/>
      <c r="Q13" s="14"/>
    </row>
    <row r="14" spans="1:17" x14ac:dyDescent="0.3">
      <c r="A14" s="351" t="s">
        <v>43</v>
      </c>
      <c r="B14" s="352"/>
      <c r="C14" s="352"/>
      <c r="D14" s="352"/>
      <c r="E14" s="352"/>
      <c r="F14" s="352"/>
      <c r="G14" s="352"/>
      <c r="H14" s="352"/>
      <c r="I14" s="352"/>
      <c r="J14" s="352"/>
      <c r="K14" s="352"/>
      <c r="L14" s="352"/>
      <c r="M14" s="352"/>
      <c r="N14" s="352"/>
      <c r="O14" s="352"/>
      <c r="P14" s="352"/>
      <c r="Q14" s="353"/>
    </row>
    <row r="15" spans="1:17" x14ac:dyDescent="0.3">
      <c r="A15" s="379" t="s">
        <v>110</v>
      </c>
      <c r="B15" s="380"/>
      <c r="C15" s="380"/>
      <c r="D15" s="380"/>
      <c r="E15" s="380"/>
      <c r="F15" s="380" t="s">
        <v>111</v>
      </c>
      <c r="G15" s="380"/>
      <c r="H15" s="380"/>
      <c r="I15" s="380"/>
      <c r="J15" s="380" t="s">
        <v>112</v>
      </c>
      <c r="K15" s="380"/>
      <c r="L15" s="380"/>
      <c r="M15" s="380"/>
      <c r="N15" s="380" t="s">
        <v>105</v>
      </c>
      <c r="O15" s="380"/>
      <c r="P15" s="380"/>
      <c r="Q15" s="430"/>
    </row>
    <row r="16" spans="1:17" s="11" customFormat="1" ht="45" customHeight="1" x14ac:dyDescent="0.25">
      <c r="A16" s="448" t="s">
        <v>169</v>
      </c>
      <c r="B16" s="449"/>
      <c r="C16" s="449"/>
      <c r="D16" s="449"/>
      <c r="E16" s="449"/>
      <c r="F16" s="440" t="s">
        <v>488</v>
      </c>
      <c r="G16" s="441"/>
      <c r="H16" s="441"/>
      <c r="I16" s="452"/>
      <c r="J16" s="454" t="s">
        <v>125</v>
      </c>
      <c r="K16" s="441"/>
      <c r="L16" s="441"/>
      <c r="M16" s="452"/>
      <c r="N16" s="440" t="s">
        <v>126</v>
      </c>
      <c r="O16" s="441"/>
      <c r="P16" s="441"/>
      <c r="Q16" s="442"/>
    </row>
    <row r="17" spans="1:17" s="11" customFormat="1" ht="45" customHeight="1" x14ac:dyDescent="0.25">
      <c r="A17" s="450"/>
      <c r="B17" s="451"/>
      <c r="C17" s="451"/>
      <c r="D17" s="451"/>
      <c r="E17" s="451"/>
      <c r="F17" s="443"/>
      <c r="G17" s="444"/>
      <c r="H17" s="444"/>
      <c r="I17" s="453"/>
      <c r="J17" s="455"/>
      <c r="K17" s="444"/>
      <c r="L17" s="444"/>
      <c r="M17" s="453"/>
      <c r="N17" s="443"/>
      <c r="O17" s="444"/>
      <c r="P17" s="444"/>
      <c r="Q17" s="445"/>
    </row>
    <row r="18" spans="1:17" s="23" customFormat="1" ht="25.5" customHeight="1" x14ac:dyDescent="0.25">
      <c r="A18" s="446" t="s">
        <v>8</v>
      </c>
      <c r="B18" s="447"/>
      <c r="C18" s="447"/>
      <c r="D18" s="388" t="s">
        <v>127</v>
      </c>
      <c r="E18" s="388"/>
      <c r="F18" s="388"/>
      <c r="G18" s="388"/>
      <c r="H18" s="388"/>
      <c r="I18" s="388"/>
      <c r="J18" s="388"/>
      <c r="K18" s="388"/>
      <c r="L18" s="388"/>
      <c r="M18" s="388"/>
      <c r="N18" s="388"/>
      <c r="O18" s="388"/>
      <c r="P18" s="388"/>
      <c r="Q18" s="389"/>
    </row>
    <row r="19" spans="1:17" ht="10.5" customHeight="1" x14ac:dyDescent="0.3">
      <c r="A19" s="24"/>
      <c r="B19" s="287"/>
      <c r="C19" s="287"/>
      <c r="D19" s="284"/>
      <c r="E19" s="284"/>
      <c r="F19" s="284"/>
      <c r="G19" s="284"/>
      <c r="H19" s="284"/>
      <c r="I19" s="284"/>
      <c r="J19" s="284"/>
      <c r="K19" s="284"/>
      <c r="L19" s="284"/>
      <c r="M19" s="284"/>
      <c r="N19" s="284"/>
      <c r="O19" s="284"/>
      <c r="P19" s="284"/>
      <c r="Q19" s="25"/>
    </row>
    <row r="20" spans="1:17" x14ac:dyDescent="0.3">
      <c r="A20" s="456" t="s">
        <v>82</v>
      </c>
      <c r="B20" s="414"/>
      <c r="C20" s="414"/>
      <c r="D20" s="414" t="s">
        <v>7</v>
      </c>
      <c r="E20" s="414"/>
      <c r="F20" s="414"/>
      <c r="G20" s="414" t="s">
        <v>115</v>
      </c>
      <c r="H20" s="414"/>
      <c r="I20" s="414"/>
      <c r="J20" s="414" t="s">
        <v>114</v>
      </c>
      <c r="K20" s="414"/>
      <c r="L20" s="414"/>
      <c r="M20" s="414"/>
      <c r="N20" s="414" t="s">
        <v>116</v>
      </c>
      <c r="O20" s="414"/>
      <c r="P20" s="414"/>
      <c r="Q20" s="415"/>
    </row>
    <row r="21" spans="1:17" s="17" customFormat="1" ht="92.25" customHeight="1" x14ac:dyDescent="0.25">
      <c r="A21" s="357" t="s">
        <v>44</v>
      </c>
      <c r="B21" s="360"/>
      <c r="C21" s="360"/>
      <c r="D21" s="360" t="s">
        <v>47</v>
      </c>
      <c r="E21" s="358"/>
      <c r="F21" s="358"/>
      <c r="G21" s="358"/>
      <c r="H21" s="358"/>
      <c r="I21" s="358"/>
      <c r="J21" s="457" t="s">
        <v>128</v>
      </c>
      <c r="K21" s="358"/>
      <c r="L21" s="358"/>
      <c r="M21" s="358"/>
      <c r="N21" s="437" t="s">
        <v>490</v>
      </c>
      <c r="O21" s="358"/>
      <c r="P21" s="358"/>
      <c r="Q21" s="361"/>
    </row>
    <row r="22" spans="1:17" x14ac:dyDescent="0.3">
      <c r="A22" s="26"/>
      <c r="B22" s="27"/>
      <c r="C22" s="27"/>
      <c r="D22" s="27"/>
      <c r="E22" s="27"/>
      <c r="F22" s="27"/>
      <c r="G22" s="27"/>
      <c r="H22" s="27"/>
      <c r="I22" s="27"/>
      <c r="J22" s="27"/>
      <c r="K22" s="27"/>
      <c r="L22" s="27"/>
      <c r="M22" s="27"/>
      <c r="N22" s="27"/>
      <c r="O22" s="27"/>
      <c r="P22" s="27"/>
      <c r="Q22" s="28"/>
    </row>
    <row r="23" spans="1:17" x14ac:dyDescent="0.3">
      <c r="A23" s="351" t="s">
        <v>60</v>
      </c>
      <c r="B23" s="352"/>
      <c r="C23" s="352"/>
      <c r="D23" s="352"/>
      <c r="E23" s="352"/>
      <c r="F23" s="352"/>
      <c r="G23" s="352"/>
      <c r="H23" s="352"/>
      <c r="I23" s="352"/>
      <c r="J23" s="352"/>
      <c r="K23" s="352"/>
      <c r="L23" s="352"/>
      <c r="M23" s="352"/>
      <c r="N23" s="352"/>
      <c r="O23" s="352"/>
      <c r="P23" s="352"/>
      <c r="Q23" s="353"/>
    </row>
    <row r="24" spans="1:17" x14ac:dyDescent="0.3">
      <c r="A24" s="354" t="s">
        <v>110</v>
      </c>
      <c r="B24" s="355"/>
      <c r="C24" s="355"/>
      <c r="D24" s="355"/>
      <c r="E24" s="355"/>
      <c r="F24" s="355" t="s">
        <v>111</v>
      </c>
      <c r="G24" s="355"/>
      <c r="H24" s="355"/>
      <c r="I24" s="355"/>
      <c r="J24" s="355" t="s">
        <v>112</v>
      </c>
      <c r="K24" s="355"/>
      <c r="L24" s="355"/>
      <c r="M24" s="355"/>
      <c r="N24" s="355" t="s">
        <v>105</v>
      </c>
      <c r="O24" s="355"/>
      <c r="P24" s="355"/>
      <c r="Q24" s="356"/>
    </row>
    <row r="25" spans="1:17" s="29" customFormat="1" ht="50.1" customHeight="1" x14ac:dyDescent="0.25">
      <c r="A25" s="357" t="s">
        <v>130</v>
      </c>
      <c r="B25" s="360"/>
      <c r="C25" s="360"/>
      <c r="D25" s="360"/>
      <c r="E25" s="360"/>
      <c r="F25" s="360" t="s">
        <v>131</v>
      </c>
      <c r="G25" s="360"/>
      <c r="H25" s="360"/>
      <c r="I25" s="360"/>
      <c r="J25" s="360" t="s">
        <v>137</v>
      </c>
      <c r="K25" s="358"/>
      <c r="L25" s="358"/>
      <c r="M25" s="358"/>
      <c r="N25" s="360" t="s">
        <v>132</v>
      </c>
      <c r="O25" s="358"/>
      <c r="P25" s="358"/>
      <c r="Q25" s="361"/>
    </row>
    <row r="26" spans="1:17" s="29" customFormat="1" ht="50.1" customHeight="1" x14ac:dyDescent="0.25">
      <c r="A26" s="357"/>
      <c r="B26" s="360"/>
      <c r="C26" s="360"/>
      <c r="D26" s="360"/>
      <c r="E26" s="360"/>
      <c r="F26" s="360"/>
      <c r="G26" s="360"/>
      <c r="H26" s="360"/>
      <c r="I26" s="360"/>
      <c r="J26" s="358"/>
      <c r="K26" s="358"/>
      <c r="L26" s="358"/>
      <c r="M26" s="358"/>
      <c r="N26" s="358"/>
      <c r="O26" s="358"/>
      <c r="P26" s="358"/>
      <c r="Q26" s="361"/>
    </row>
    <row r="27" spans="1:17" ht="21.75" customHeight="1" x14ac:dyDescent="0.3">
      <c r="A27" s="432" t="s">
        <v>8</v>
      </c>
      <c r="B27" s="433"/>
      <c r="C27" s="433"/>
      <c r="D27" s="434" t="s">
        <v>133</v>
      </c>
      <c r="E27" s="434"/>
      <c r="F27" s="434"/>
      <c r="G27" s="434"/>
      <c r="H27" s="434"/>
      <c r="I27" s="434"/>
      <c r="J27" s="434"/>
      <c r="K27" s="434"/>
      <c r="L27" s="434"/>
      <c r="M27" s="434"/>
      <c r="N27" s="434"/>
      <c r="O27" s="434"/>
      <c r="P27" s="434"/>
      <c r="Q27" s="435"/>
    </row>
    <row r="28" spans="1:17" s="27" customFormat="1" x14ac:dyDescent="0.3">
      <c r="A28" s="30"/>
      <c r="B28" s="31"/>
      <c r="C28" s="31"/>
      <c r="D28" s="32"/>
      <c r="E28" s="32"/>
      <c r="F28" s="32"/>
      <c r="G28" s="32"/>
      <c r="H28" s="32"/>
      <c r="I28" s="32"/>
      <c r="J28" s="32"/>
      <c r="K28" s="32"/>
      <c r="L28" s="32"/>
      <c r="M28" s="32"/>
      <c r="N28" s="32"/>
      <c r="O28" s="32"/>
      <c r="P28" s="32"/>
      <c r="Q28" s="220"/>
    </row>
    <row r="29" spans="1:17" ht="15.75" customHeight="1" x14ac:dyDescent="0.3">
      <c r="A29" s="438" t="s">
        <v>82</v>
      </c>
      <c r="B29" s="431"/>
      <c r="C29" s="431"/>
      <c r="D29" s="431" t="s">
        <v>7</v>
      </c>
      <c r="E29" s="431"/>
      <c r="F29" s="431"/>
      <c r="G29" s="431" t="s">
        <v>115</v>
      </c>
      <c r="H29" s="431"/>
      <c r="I29" s="431"/>
      <c r="J29" s="431" t="s">
        <v>114</v>
      </c>
      <c r="K29" s="431"/>
      <c r="L29" s="431"/>
      <c r="M29" s="431"/>
      <c r="N29" s="431" t="s">
        <v>116</v>
      </c>
      <c r="O29" s="431"/>
      <c r="P29" s="431"/>
      <c r="Q29" s="436"/>
    </row>
    <row r="30" spans="1:17" s="17" customFormat="1" ht="104.25" customHeight="1" x14ac:dyDescent="0.25">
      <c r="A30" s="357" t="s">
        <v>44</v>
      </c>
      <c r="B30" s="360"/>
      <c r="C30" s="360"/>
      <c r="D30" s="360" t="s">
        <v>46</v>
      </c>
      <c r="E30" s="360"/>
      <c r="F30" s="360"/>
      <c r="G30" s="358"/>
      <c r="H30" s="358"/>
      <c r="I30" s="358"/>
      <c r="J30" s="437" t="s">
        <v>134</v>
      </c>
      <c r="K30" s="360"/>
      <c r="L30" s="360"/>
      <c r="M30" s="360"/>
      <c r="N30" s="437" t="s">
        <v>135</v>
      </c>
      <c r="O30" s="358"/>
      <c r="P30" s="358"/>
      <c r="Q30" s="361"/>
    </row>
    <row r="31" spans="1:17" x14ac:dyDescent="0.3">
      <c r="A31" s="351" t="s">
        <v>61</v>
      </c>
      <c r="B31" s="352"/>
      <c r="C31" s="352"/>
      <c r="D31" s="352"/>
      <c r="E31" s="352"/>
      <c r="F31" s="352"/>
      <c r="G31" s="352"/>
      <c r="H31" s="352"/>
      <c r="I31" s="352"/>
      <c r="J31" s="352"/>
      <c r="K31" s="352"/>
      <c r="L31" s="352"/>
      <c r="M31" s="352"/>
      <c r="N31" s="352"/>
      <c r="O31" s="352"/>
      <c r="P31" s="352"/>
      <c r="Q31" s="353"/>
    </row>
    <row r="32" spans="1:17" ht="15.75" customHeight="1" x14ac:dyDescent="0.3">
      <c r="A32" s="354" t="s">
        <v>110</v>
      </c>
      <c r="B32" s="355"/>
      <c r="C32" s="355"/>
      <c r="D32" s="355"/>
      <c r="E32" s="355"/>
      <c r="F32" s="355" t="s">
        <v>111</v>
      </c>
      <c r="G32" s="355"/>
      <c r="H32" s="355"/>
      <c r="I32" s="355"/>
      <c r="J32" s="355" t="s">
        <v>112</v>
      </c>
      <c r="K32" s="355"/>
      <c r="L32" s="355"/>
      <c r="M32" s="355"/>
      <c r="N32" s="355" t="s">
        <v>105</v>
      </c>
      <c r="O32" s="355"/>
      <c r="P32" s="355"/>
      <c r="Q32" s="356"/>
    </row>
    <row r="33" spans="1:17" s="29" customFormat="1" ht="50.1" customHeight="1" x14ac:dyDescent="0.25">
      <c r="A33" s="357" t="s">
        <v>139</v>
      </c>
      <c r="B33" s="358"/>
      <c r="C33" s="358"/>
      <c r="D33" s="358"/>
      <c r="E33" s="358"/>
      <c r="F33" s="360" t="s">
        <v>136</v>
      </c>
      <c r="G33" s="358"/>
      <c r="H33" s="358"/>
      <c r="I33" s="358"/>
      <c r="J33" s="360" t="s">
        <v>161</v>
      </c>
      <c r="K33" s="360"/>
      <c r="L33" s="360"/>
      <c r="M33" s="360"/>
      <c r="N33" s="409" t="s">
        <v>138</v>
      </c>
      <c r="O33" s="410"/>
      <c r="P33" s="410"/>
      <c r="Q33" s="411"/>
    </row>
    <row r="34" spans="1:17" s="29" customFormat="1" ht="50.1" customHeight="1" x14ac:dyDescent="0.25">
      <c r="A34" s="439"/>
      <c r="B34" s="384"/>
      <c r="C34" s="384"/>
      <c r="D34" s="384"/>
      <c r="E34" s="384"/>
      <c r="F34" s="384"/>
      <c r="G34" s="384"/>
      <c r="H34" s="384"/>
      <c r="I34" s="384"/>
      <c r="J34" s="385"/>
      <c r="K34" s="385"/>
      <c r="L34" s="385"/>
      <c r="M34" s="385"/>
      <c r="N34" s="412"/>
      <c r="O34" s="412"/>
      <c r="P34" s="412"/>
      <c r="Q34" s="413"/>
    </row>
    <row r="35" spans="1:17" ht="21.75" customHeight="1" x14ac:dyDescent="0.3">
      <c r="A35" s="386" t="s">
        <v>8</v>
      </c>
      <c r="B35" s="387"/>
      <c r="C35" s="387"/>
      <c r="D35" s="388" t="s">
        <v>133</v>
      </c>
      <c r="E35" s="388"/>
      <c r="F35" s="388"/>
      <c r="G35" s="388"/>
      <c r="H35" s="388"/>
      <c r="I35" s="388"/>
      <c r="J35" s="388"/>
      <c r="K35" s="388"/>
      <c r="L35" s="388"/>
      <c r="M35" s="388"/>
      <c r="N35" s="388"/>
      <c r="O35" s="388"/>
      <c r="P35" s="388"/>
      <c r="Q35" s="389"/>
    </row>
    <row r="36" spans="1:17" ht="7.5" customHeight="1" x14ac:dyDescent="0.3">
      <c r="A36" s="33"/>
      <c r="B36" s="34"/>
      <c r="C36" s="34"/>
      <c r="D36" s="35"/>
      <c r="E36" s="35"/>
      <c r="F36" s="35"/>
      <c r="G36" s="35"/>
      <c r="H36" s="35"/>
      <c r="I36" s="35"/>
      <c r="J36" s="35"/>
      <c r="K36" s="35"/>
      <c r="L36" s="35"/>
      <c r="M36" s="35"/>
      <c r="N36" s="35"/>
      <c r="O36" s="35"/>
      <c r="P36" s="35"/>
      <c r="Q36" s="36"/>
    </row>
    <row r="37" spans="1:17" ht="15.75" customHeight="1" x14ac:dyDescent="0.3">
      <c r="A37" s="456" t="s">
        <v>82</v>
      </c>
      <c r="B37" s="414"/>
      <c r="C37" s="414"/>
      <c r="D37" s="414" t="s">
        <v>7</v>
      </c>
      <c r="E37" s="414"/>
      <c r="F37" s="414"/>
      <c r="G37" s="414" t="s">
        <v>115</v>
      </c>
      <c r="H37" s="414"/>
      <c r="I37" s="414"/>
      <c r="J37" s="414" t="s">
        <v>114</v>
      </c>
      <c r="K37" s="414"/>
      <c r="L37" s="414"/>
      <c r="M37" s="414"/>
      <c r="N37" s="414" t="s">
        <v>116</v>
      </c>
      <c r="O37" s="414"/>
      <c r="P37" s="414"/>
      <c r="Q37" s="415"/>
    </row>
    <row r="38" spans="1:17" s="17" customFormat="1" ht="72" customHeight="1" x14ac:dyDescent="0.25">
      <c r="A38" s="357" t="s">
        <v>45</v>
      </c>
      <c r="B38" s="360"/>
      <c r="C38" s="360"/>
      <c r="D38" s="360" t="s">
        <v>48</v>
      </c>
      <c r="E38" s="360"/>
      <c r="F38" s="360"/>
      <c r="G38" s="458"/>
      <c r="H38" s="458"/>
      <c r="I38" s="458"/>
      <c r="J38" s="459" t="s">
        <v>145</v>
      </c>
      <c r="K38" s="423"/>
      <c r="L38" s="423"/>
      <c r="M38" s="423"/>
      <c r="N38" s="459" t="s">
        <v>144</v>
      </c>
      <c r="O38" s="423"/>
      <c r="P38" s="423"/>
      <c r="Q38" s="460"/>
    </row>
    <row r="39" spans="1:17" x14ac:dyDescent="0.3">
      <c r="A39" s="351" t="s">
        <v>418</v>
      </c>
      <c r="B39" s="352"/>
      <c r="C39" s="352"/>
      <c r="D39" s="352"/>
      <c r="E39" s="352"/>
      <c r="F39" s="352"/>
      <c r="G39" s="352"/>
      <c r="H39" s="352"/>
      <c r="I39" s="352"/>
      <c r="J39" s="352"/>
      <c r="K39" s="352"/>
      <c r="L39" s="352"/>
      <c r="M39" s="352"/>
      <c r="N39" s="352"/>
      <c r="O39" s="352"/>
      <c r="P39" s="352"/>
      <c r="Q39" s="353"/>
    </row>
    <row r="40" spans="1:17" ht="15.75" customHeight="1" x14ac:dyDescent="0.3">
      <c r="A40" s="354" t="s">
        <v>110</v>
      </c>
      <c r="B40" s="355"/>
      <c r="C40" s="355"/>
      <c r="D40" s="355"/>
      <c r="E40" s="355"/>
      <c r="F40" s="355"/>
      <c r="G40" s="355"/>
      <c r="H40" s="355"/>
      <c r="I40" s="355"/>
      <c r="J40" s="355" t="s">
        <v>59</v>
      </c>
      <c r="K40" s="355"/>
      <c r="L40" s="355" t="s">
        <v>116</v>
      </c>
      <c r="M40" s="355"/>
      <c r="N40" s="355" t="s">
        <v>117</v>
      </c>
      <c r="O40" s="355"/>
      <c r="P40" s="355"/>
      <c r="Q40" s="356"/>
    </row>
    <row r="41" spans="1:17" s="20" customFormat="1" ht="26.25" customHeight="1" x14ac:dyDescent="0.25">
      <c r="A41" s="196">
        <v>1</v>
      </c>
      <c r="B41" s="472" t="s">
        <v>322</v>
      </c>
      <c r="C41" s="473"/>
      <c r="D41" s="473"/>
      <c r="E41" s="473"/>
      <c r="F41" s="473"/>
      <c r="G41" s="473"/>
      <c r="H41" s="473"/>
      <c r="I41" s="473"/>
      <c r="J41" s="360" t="s">
        <v>408</v>
      </c>
      <c r="K41" s="360"/>
      <c r="L41" s="477">
        <v>101490222.51000001</v>
      </c>
      <c r="M41" s="477"/>
      <c r="N41" s="348" t="s">
        <v>407</v>
      </c>
      <c r="O41" s="348"/>
      <c r="P41" s="348"/>
      <c r="Q41" s="349"/>
    </row>
    <row r="42" spans="1:17" s="20" customFormat="1" ht="15" customHeight="1" x14ac:dyDescent="0.25">
      <c r="A42" s="196">
        <v>2</v>
      </c>
      <c r="B42" s="381" t="s">
        <v>206</v>
      </c>
      <c r="C42" s="382"/>
      <c r="D42" s="382"/>
      <c r="E42" s="382"/>
      <c r="F42" s="382"/>
      <c r="G42" s="382"/>
      <c r="H42" s="382"/>
      <c r="I42" s="383"/>
      <c r="J42" s="374" t="s">
        <v>140</v>
      </c>
      <c r="K42" s="375"/>
      <c r="L42" s="373">
        <v>75014.399999999994</v>
      </c>
      <c r="M42" s="373"/>
      <c r="N42" s="348" t="s">
        <v>407</v>
      </c>
      <c r="O42" s="348"/>
      <c r="P42" s="348"/>
      <c r="Q42" s="349"/>
    </row>
    <row r="43" spans="1:17" s="20" customFormat="1" ht="15" customHeight="1" x14ac:dyDescent="0.25">
      <c r="A43" s="196">
        <v>3</v>
      </c>
      <c r="B43" s="381" t="s">
        <v>323</v>
      </c>
      <c r="C43" s="382"/>
      <c r="D43" s="382"/>
      <c r="E43" s="382"/>
      <c r="F43" s="382"/>
      <c r="G43" s="382"/>
      <c r="H43" s="382"/>
      <c r="I43" s="383"/>
      <c r="J43" s="374" t="s">
        <v>140</v>
      </c>
      <c r="K43" s="375"/>
      <c r="L43" s="373">
        <v>43857</v>
      </c>
      <c r="M43" s="373"/>
      <c r="N43" s="348" t="s">
        <v>407</v>
      </c>
      <c r="O43" s="348"/>
      <c r="P43" s="348"/>
      <c r="Q43" s="349"/>
    </row>
    <row r="44" spans="1:17" s="20" customFormat="1" ht="15" customHeight="1" x14ac:dyDescent="0.25">
      <c r="A44" s="196">
        <v>4</v>
      </c>
      <c r="B44" s="381" t="s">
        <v>324</v>
      </c>
      <c r="C44" s="382"/>
      <c r="D44" s="382"/>
      <c r="E44" s="382"/>
      <c r="F44" s="382"/>
      <c r="G44" s="382"/>
      <c r="H44" s="382"/>
      <c r="I44" s="383"/>
      <c r="J44" s="374" t="s">
        <v>409</v>
      </c>
      <c r="K44" s="375"/>
      <c r="L44" s="373">
        <v>92871</v>
      </c>
      <c r="M44" s="373"/>
      <c r="N44" s="348" t="s">
        <v>407</v>
      </c>
      <c r="O44" s="348"/>
      <c r="P44" s="348"/>
      <c r="Q44" s="349"/>
    </row>
    <row r="45" spans="1:17" s="20" customFormat="1" ht="15" customHeight="1" x14ac:dyDescent="0.25">
      <c r="A45" s="196">
        <v>5</v>
      </c>
      <c r="B45" s="381" t="s">
        <v>217</v>
      </c>
      <c r="C45" s="382"/>
      <c r="D45" s="382"/>
      <c r="E45" s="382"/>
      <c r="F45" s="382"/>
      <c r="G45" s="382"/>
      <c r="H45" s="382"/>
      <c r="I45" s="383"/>
      <c r="J45" s="374" t="s">
        <v>140</v>
      </c>
      <c r="K45" s="375"/>
      <c r="L45" s="373">
        <v>18.68</v>
      </c>
      <c r="M45" s="373"/>
      <c r="N45" s="348" t="s">
        <v>407</v>
      </c>
      <c r="O45" s="348"/>
      <c r="P45" s="348"/>
      <c r="Q45" s="349"/>
    </row>
    <row r="46" spans="1:17" s="20" customFormat="1" ht="15" customHeight="1" x14ac:dyDescent="0.25">
      <c r="A46" s="196">
        <v>6</v>
      </c>
      <c r="B46" s="381" t="s">
        <v>346</v>
      </c>
      <c r="C46" s="382"/>
      <c r="D46" s="382"/>
      <c r="E46" s="382"/>
      <c r="F46" s="382"/>
      <c r="G46" s="382"/>
      <c r="H46" s="382"/>
      <c r="I46" s="383"/>
      <c r="J46" s="374" t="s">
        <v>410</v>
      </c>
      <c r="K46" s="375"/>
      <c r="L46" s="373">
        <v>4704810.4800000004</v>
      </c>
      <c r="M46" s="373"/>
      <c r="N46" s="348" t="s">
        <v>407</v>
      </c>
      <c r="O46" s="348"/>
      <c r="P46" s="348"/>
      <c r="Q46" s="349"/>
    </row>
    <row r="47" spans="1:17" s="20" customFormat="1" ht="15" customHeight="1" x14ac:dyDescent="0.25">
      <c r="A47" s="196">
        <v>7</v>
      </c>
      <c r="B47" s="381" t="s">
        <v>222</v>
      </c>
      <c r="C47" s="382"/>
      <c r="D47" s="382"/>
      <c r="E47" s="382"/>
      <c r="F47" s="382"/>
      <c r="G47" s="382"/>
      <c r="H47" s="382"/>
      <c r="I47" s="383"/>
      <c r="J47" s="374" t="s">
        <v>411</v>
      </c>
      <c r="K47" s="375"/>
      <c r="L47" s="373">
        <v>12893534.23</v>
      </c>
      <c r="M47" s="373"/>
      <c r="N47" s="348" t="s">
        <v>407</v>
      </c>
      <c r="O47" s="348"/>
      <c r="P47" s="348"/>
      <c r="Q47" s="349"/>
    </row>
    <row r="48" spans="1:17" s="20" customFormat="1" ht="15" customHeight="1" x14ac:dyDescent="0.25">
      <c r="A48" s="196">
        <v>8</v>
      </c>
      <c r="B48" s="381" t="s">
        <v>223</v>
      </c>
      <c r="C48" s="382"/>
      <c r="D48" s="382"/>
      <c r="E48" s="382"/>
      <c r="F48" s="382"/>
      <c r="G48" s="382"/>
      <c r="H48" s="382"/>
      <c r="I48" s="383"/>
      <c r="J48" s="374" t="s">
        <v>410</v>
      </c>
      <c r="K48" s="375"/>
      <c r="L48" s="373">
        <v>50661.120000000003</v>
      </c>
      <c r="M48" s="373"/>
      <c r="N48" s="348" t="s">
        <v>407</v>
      </c>
      <c r="O48" s="348"/>
      <c r="P48" s="348"/>
      <c r="Q48" s="349"/>
    </row>
    <row r="49" spans="1:17" s="20" customFormat="1" ht="15" customHeight="1" x14ac:dyDescent="0.25">
      <c r="A49" s="196">
        <v>9</v>
      </c>
      <c r="B49" s="381" t="s">
        <v>225</v>
      </c>
      <c r="C49" s="382"/>
      <c r="D49" s="382"/>
      <c r="E49" s="382"/>
      <c r="F49" s="382"/>
      <c r="G49" s="382"/>
      <c r="H49" s="382"/>
      <c r="I49" s="383"/>
      <c r="J49" s="374" t="s">
        <v>412</v>
      </c>
      <c r="K49" s="375"/>
      <c r="L49" s="373">
        <v>1683.85</v>
      </c>
      <c r="M49" s="373"/>
      <c r="N49" s="348" t="s">
        <v>407</v>
      </c>
      <c r="O49" s="348"/>
      <c r="P49" s="348"/>
      <c r="Q49" s="349"/>
    </row>
    <row r="50" spans="1:17" s="20" customFormat="1" ht="15" customHeight="1" x14ac:dyDescent="0.25">
      <c r="A50" s="196">
        <v>10</v>
      </c>
      <c r="B50" s="381" t="s">
        <v>325</v>
      </c>
      <c r="C50" s="382"/>
      <c r="D50" s="382"/>
      <c r="E50" s="382"/>
      <c r="F50" s="382"/>
      <c r="G50" s="382"/>
      <c r="H50" s="382"/>
      <c r="I50" s="383"/>
      <c r="J50" s="374" t="s">
        <v>140</v>
      </c>
      <c r="K50" s="375"/>
      <c r="L50" s="373">
        <v>2329.4</v>
      </c>
      <c r="M50" s="373"/>
      <c r="N50" s="348" t="s">
        <v>407</v>
      </c>
      <c r="O50" s="348"/>
      <c r="P50" s="348"/>
      <c r="Q50" s="349"/>
    </row>
    <row r="51" spans="1:17" s="20" customFormat="1" ht="15" customHeight="1" x14ac:dyDescent="0.25">
      <c r="A51" s="196">
        <v>11</v>
      </c>
      <c r="B51" s="381" t="s">
        <v>237</v>
      </c>
      <c r="C51" s="382"/>
      <c r="D51" s="382"/>
      <c r="E51" s="382"/>
      <c r="F51" s="382"/>
      <c r="G51" s="382"/>
      <c r="H51" s="382"/>
      <c r="I51" s="383"/>
      <c r="J51" s="374" t="s">
        <v>413</v>
      </c>
      <c r="K51" s="375"/>
      <c r="L51" s="373">
        <v>73592369.650000006</v>
      </c>
      <c r="M51" s="373"/>
      <c r="N51" s="348" t="s">
        <v>407</v>
      </c>
      <c r="O51" s="348"/>
      <c r="P51" s="348"/>
      <c r="Q51" s="349"/>
    </row>
    <row r="52" spans="1:17" s="20" customFormat="1" ht="15" customHeight="1" x14ac:dyDescent="0.25">
      <c r="A52" s="196">
        <v>12</v>
      </c>
      <c r="B52" s="381" t="s">
        <v>326</v>
      </c>
      <c r="C52" s="382"/>
      <c r="D52" s="382"/>
      <c r="E52" s="382"/>
      <c r="F52" s="382"/>
      <c r="G52" s="382"/>
      <c r="H52" s="382"/>
      <c r="I52" s="383"/>
      <c r="J52" s="374" t="s">
        <v>414</v>
      </c>
      <c r="K52" s="375"/>
      <c r="L52" s="373">
        <v>8510722.5299999993</v>
      </c>
      <c r="M52" s="373"/>
      <c r="N52" s="348" t="s">
        <v>407</v>
      </c>
      <c r="O52" s="348"/>
      <c r="P52" s="348"/>
      <c r="Q52" s="349"/>
    </row>
    <row r="53" spans="1:17" s="20" customFormat="1" ht="15" customHeight="1" x14ac:dyDescent="0.25">
      <c r="A53" s="196">
        <v>13</v>
      </c>
      <c r="B53" s="381" t="s">
        <v>327</v>
      </c>
      <c r="C53" s="382"/>
      <c r="D53" s="382"/>
      <c r="E53" s="382"/>
      <c r="F53" s="382"/>
      <c r="G53" s="382"/>
      <c r="H53" s="382"/>
      <c r="I53" s="383"/>
      <c r="J53" s="374" t="s">
        <v>409</v>
      </c>
      <c r="K53" s="375"/>
      <c r="L53" s="373">
        <v>18377265.870000001</v>
      </c>
      <c r="M53" s="373"/>
      <c r="N53" s="348" t="s">
        <v>407</v>
      </c>
      <c r="O53" s="348"/>
      <c r="P53" s="348"/>
      <c r="Q53" s="349"/>
    </row>
    <row r="54" spans="1:17" s="20" customFormat="1" ht="15" customHeight="1" x14ac:dyDescent="0.25">
      <c r="A54" s="196">
        <v>14</v>
      </c>
      <c r="B54" s="381" t="s">
        <v>328</v>
      </c>
      <c r="C54" s="382"/>
      <c r="D54" s="382"/>
      <c r="E54" s="382"/>
      <c r="F54" s="382"/>
      <c r="G54" s="382"/>
      <c r="H54" s="382"/>
      <c r="I54" s="383"/>
      <c r="J54" s="374" t="s">
        <v>394</v>
      </c>
      <c r="K54" s="375"/>
      <c r="L54" s="373">
        <v>103435834.98</v>
      </c>
      <c r="M54" s="373"/>
      <c r="N54" s="348" t="s">
        <v>407</v>
      </c>
      <c r="O54" s="348"/>
      <c r="P54" s="348"/>
      <c r="Q54" s="349"/>
    </row>
    <row r="55" spans="1:17" s="20" customFormat="1" ht="15" customHeight="1" x14ac:dyDescent="0.25">
      <c r="A55" s="196">
        <v>15</v>
      </c>
      <c r="B55" s="381" t="s">
        <v>401</v>
      </c>
      <c r="C55" s="382"/>
      <c r="D55" s="382"/>
      <c r="E55" s="382"/>
      <c r="F55" s="382"/>
      <c r="G55" s="382"/>
      <c r="H55" s="382"/>
      <c r="I55" s="383"/>
      <c r="J55" s="374" t="s">
        <v>409</v>
      </c>
      <c r="K55" s="375"/>
      <c r="L55" s="373">
        <v>10789619.23</v>
      </c>
      <c r="M55" s="373"/>
      <c r="N55" s="348" t="s">
        <v>407</v>
      </c>
      <c r="O55" s="348"/>
      <c r="P55" s="348"/>
      <c r="Q55" s="349"/>
    </row>
    <row r="56" spans="1:17" s="20" customFormat="1" ht="15" customHeight="1" x14ac:dyDescent="0.25">
      <c r="A56" s="196">
        <v>16</v>
      </c>
      <c r="B56" s="381" t="s">
        <v>331</v>
      </c>
      <c r="C56" s="382"/>
      <c r="D56" s="382"/>
      <c r="E56" s="382"/>
      <c r="F56" s="382"/>
      <c r="G56" s="382"/>
      <c r="H56" s="382"/>
      <c r="I56" s="383"/>
      <c r="J56" s="374" t="s">
        <v>415</v>
      </c>
      <c r="K56" s="375"/>
      <c r="L56" s="373">
        <v>64978240.539999999</v>
      </c>
      <c r="M56" s="373"/>
      <c r="N56" s="348" t="s">
        <v>407</v>
      </c>
      <c r="O56" s="348"/>
      <c r="P56" s="348"/>
      <c r="Q56" s="349"/>
    </row>
    <row r="57" spans="1:17" s="20" customFormat="1" ht="15" customHeight="1" x14ac:dyDescent="0.25">
      <c r="A57" s="196">
        <v>17</v>
      </c>
      <c r="B57" s="472" t="s">
        <v>264</v>
      </c>
      <c r="C57" s="473"/>
      <c r="D57" s="473"/>
      <c r="E57" s="473"/>
      <c r="F57" s="473"/>
      <c r="G57" s="473"/>
      <c r="H57" s="473"/>
      <c r="I57" s="473"/>
      <c r="J57" s="360" t="s">
        <v>410</v>
      </c>
      <c r="K57" s="360"/>
      <c r="L57" s="373">
        <v>130199787.83</v>
      </c>
      <c r="M57" s="373"/>
      <c r="N57" s="348" t="s">
        <v>407</v>
      </c>
      <c r="O57" s="348"/>
      <c r="P57" s="348"/>
      <c r="Q57" s="349"/>
    </row>
    <row r="58" spans="1:17" s="20" customFormat="1" ht="15" customHeight="1" x14ac:dyDescent="0.25">
      <c r="A58" s="196">
        <v>18</v>
      </c>
      <c r="B58" s="472" t="s">
        <v>270</v>
      </c>
      <c r="C58" s="473"/>
      <c r="D58" s="473"/>
      <c r="E58" s="473"/>
      <c r="F58" s="473"/>
      <c r="G58" s="473"/>
      <c r="H58" s="473"/>
      <c r="I58" s="473"/>
      <c r="J58" s="360" t="s">
        <v>414</v>
      </c>
      <c r="K58" s="360"/>
      <c r="L58" s="479">
        <v>28284898.280000001</v>
      </c>
      <c r="M58" s="480"/>
      <c r="N58" s="348" t="s">
        <v>407</v>
      </c>
      <c r="O58" s="348"/>
      <c r="P58" s="348"/>
      <c r="Q58" s="349"/>
    </row>
    <row r="59" spans="1:17" s="20" customFormat="1" ht="15" customHeight="1" x14ac:dyDescent="0.25">
      <c r="A59" s="196">
        <v>19</v>
      </c>
      <c r="B59" s="472" t="s">
        <v>273</v>
      </c>
      <c r="C59" s="472"/>
      <c r="D59" s="472"/>
      <c r="E59" s="472"/>
      <c r="F59" s="472"/>
      <c r="G59" s="472"/>
      <c r="H59" s="472"/>
      <c r="I59" s="472"/>
      <c r="J59" s="360" t="s">
        <v>416</v>
      </c>
      <c r="K59" s="360"/>
      <c r="L59" s="373">
        <v>671716.71</v>
      </c>
      <c r="M59" s="373"/>
      <c r="N59" s="348" t="s">
        <v>407</v>
      </c>
      <c r="O59" s="348"/>
      <c r="P59" s="348"/>
      <c r="Q59" s="349"/>
    </row>
    <row r="60" spans="1:17" s="20" customFormat="1" ht="15" customHeight="1" x14ac:dyDescent="0.25">
      <c r="A60" s="197">
        <v>20</v>
      </c>
      <c r="B60" s="374" t="s">
        <v>329</v>
      </c>
      <c r="C60" s="376"/>
      <c r="D60" s="376"/>
      <c r="E60" s="376"/>
      <c r="F60" s="376"/>
      <c r="G60" s="376"/>
      <c r="H60" s="376"/>
      <c r="I60" s="375"/>
      <c r="J60" s="374" t="s">
        <v>417</v>
      </c>
      <c r="K60" s="375"/>
      <c r="L60" s="377">
        <v>250549243.27000001</v>
      </c>
      <c r="M60" s="378"/>
      <c r="N60" s="348" t="s">
        <v>407</v>
      </c>
      <c r="O60" s="348"/>
      <c r="P60" s="348"/>
      <c r="Q60" s="349"/>
    </row>
    <row r="61" spans="1:17" s="20" customFormat="1" ht="15" customHeight="1" x14ac:dyDescent="0.25">
      <c r="A61" s="37"/>
      <c r="B61" s="474" t="s">
        <v>330</v>
      </c>
      <c r="C61" s="474"/>
      <c r="D61" s="474"/>
      <c r="E61" s="474"/>
      <c r="F61" s="474"/>
      <c r="G61" s="474"/>
      <c r="H61" s="474"/>
      <c r="I61" s="474"/>
      <c r="J61" s="423"/>
      <c r="K61" s="423"/>
      <c r="L61" s="478">
        <f>+L41+L42+L43+L44+L45+L46+L47+L48+L49+L50+L51+L52+L53+L54+L55+L56+L57+L58+L59+L60</f>
        <v>808744701.56000006</v>
      </c>
      <c r="M61" s="478"/>
      <c r="N61" s="475"/>
      <c r="O61" s="475"/>
      <c r="P61" s="475"/>
      <c r="Q61" s="476"/>
    </row>
    <row r="62" spans="1:17" ht="6.75" customHeight="1" x14ac:dyDescent="0.3">
      <c r="A62" s="10"/>
      <c r="Q62" s="14"/>
    </row>
    <row r="63" spans="1:17" x14ac:dyDescent="0.3">
      <c r="A63" s="351" t="s">
        <v>62</v>
      </c>
      <c r="B63" s="352"/>
      <c r="C63" s="352"/>
      <c r="D63" s="352"/>
      <c r="E63" s="352"/>
      <c r="F63" s="352"/>
      <c r="G63" s="352"/>
      <c r="H63" s="352"/>
      <c r="I63" s="352"/>
      <c r="J63" s="352"/>
      <c r="K63" s="352"/>
      <c r="L63" s="352"/>
      <c r="M63" s="352"/>
      <c r="N63" s="352"/>
      <c r="O63" s="352"/>
      <c r="P63" s="352"/>
      <c r="Q63" s="353"/>
    </row>
    <row r="64" spans="1:17" x14ac:dyDescent="0.3">
      <c r="A64" s="354" t="s">
        <v>110</v>
      </c>
      <c r="B64" s="355"/>
      <c r="C64" s="355"/>
      <c r="D64" s="355"/>
      <c r="E64" s="355"/>
      <c r="F64" s="355" t="s">
        <v>111</v>
      </c>
      <c r="G64" s="355"/>
      <c r="H64" s="355"/>
      <c r="I64" s="355"/>
      <c r="J64" s="355" t="s">
        <v>112</v>
      </c>
      <c r="K64" s="355"/>
      <c r="L64" s="355"/>
      <c r="M64" s="355"/>
      <c r="N64" s="355" t="s">
        <v>105</v>
      </c>
      <c r="O64" s="355"/>
      <c r="P64" s="355"/>
      <c r="Q64" s="356"/>
    </row>
    <row r="65" spans="1:17" s="29" customFormat="1" ht="50.1" customHeight="1" x14ac:dyDescent="0.25">
      <c r="A65" s="357" t="s">
        <v>155</v>
      </c>
      <c r="B65" s="358"/>
      <c r="C65" s="358"/>
      <c r="D65" s="358"/>
      <c r="E65" s="358"/>
      <c r="F65" s="360" t="s">
        <v>317</v>
      </c>
      <c r="G65" s="358"/>
      <c r="H65" s="358"/>
      <c r="I65" s="358"/>
      <c r="J65" s="360" t="s">
        <v>156</v>
      </c>
      <c r="K65" s="360"/>
      <c r="L65" s="360"/>
      <c r="M65" s="360"/>
      <c r="N65" s="360" t="s">
        <v>159</v>
      </c>
      <c r="O65" s="358"/>
      <c r="P65" s="358"/>
      <c r="Q65" s="361"/>
    </row>
    <row r="66" spans="1:17" s="29" customFormat="1" ht="36.75" customHeight="1" x14ac:dyDescent="0.25">
      <c r="A66" s="359"/>
      <c r="B66" s="358"/>
      <c r="C66" s="358"/>
      <c r="D66" s="358"/>
      <c r="E66" s="358"/>
      <c r="F66" s="358"/>
      <c r="G66" s="358"/>
      <c r="H66" s="358"/>
      <c r="I66" s="358"/>
      <c r="J66" s="360"/>
      <c r="K66" s="360"/>
      <c r="L66" s="360"/>
      <c r="M66" s="360"/>
      <c r="N66" s="358"/>
      <c r="O66" s="358"/>
      <c r="P66" s="358"/>
      <c r="Q66" s="361"/>
    </row>
    <row r="67" spans="1:17" s="23" customFormat="1" ht="20.25" customHeight="1" x14ac:dyDescent="0.25">
      <c r="A67" s="379" t="s">
        <v>8</v>
      </c>
      <c r="B67" s="380"/>
      <c r="C67" s="380"/>
      <c r="D67" s="467" t="s">
        <v>157</v>
      </c>
      <c r="E67" s="467"/>
      <c r="F67" s="467"/>
      <c r="G67" s="467"/>
      <c r="H67" s="467"/>
      <c r="I67" s="467"/>
      <c r="J67" s="467"/>
      <c r="K67" s="467"/>
      <c r="L67" s="467"/>
      <c r="M67" s="467"/>
      <c r="N67" s="467"/>
      <c r="O67" s="467"/>
      <c r="P67" s="467"/>
      <c r="Q67" s="468"/>
    </row>
    <row r="68" spans="1:17" x14ac:dyDescent="0.3">
      <c r="A68" s="24"/>
      <c r="B68" s="287"/>
      <c r="C68" s="287"/>
      <c r="D68" s="284"/>
      <c r="E68" s="284"/>
      <c r="F68" s="284"/>
      <c r="G68" s="284"/>
      <c r="H68" s="284"/>
      <c r="I68" s="284"/>
      <c r="J68" s="284"/>
      <c r="K68" s="284"/>
      <c r="L68" s="284"/>
      <c r="M68" s="284"/>
      <c r="N68" s="284"/>
      <c r="O68" s="284"/>
      <c r="P68" s="284"/>
      <c r="Q68" s="25"/>
    </row>
    <row r="69" spans="1:17" ht="15.75" customHeight="1" x14ac:dyDescent="0.3">
      <c r="A69" s="469" t="s">
        <v>82</v>
      </c>
      <c r="B69" s="470"/>
      <c r="C69" s="470"/>
      <c r="D69" s="470" t="s">
        <v>7</v>
      </c>
      <c r="E69" s="470"/>
      <c r="F69" s="470"/>
      <c r="G69" s="470" t="s">
        <v>115</v>
      </c>
      <c r="H69" s="470"/>
      <c r="I69" s="470"/>
      <c r="J69" s="470" t="s">
        <v>114</v>
      </c>
      <c r="K69" s="470"/>
      <c r="L69" s="470"/>
      <c r="M69" s="470"/>
      <c r="N69" s="470" t="s">
        <v>116</v>
      </c>
      <c r="O69" s="470"/>
      <c r="P69" s="470"/>
      <c r="Q69" s="471"/>
    </row>
    <row r="70" spans="1:17" s="17" customFormat="1" ht="117.75" customHeight="1" x14ac:dyDescent="0.25">
      <c r="A70" s="350" t="s">
        <v>45</v>
      </c>
      <c r="B70" s="333"/>
      <c r="C70" s="333"/>
      <c r="D70" s="333" t="s">
        <v>48</v>
      </c>
      <c r="E70" s="333"/>
      <c r="F70" s="333"/>
      <c r="G70" s="333"/>
      <c r="H70" s="333"/>
      <c r="I70" s="333"/>
      <c r="J70" s="333" t="s">
        <v>158</v>
      </c>
      <c r="K70" s="333"/>
      <c r="L70" s="333"/>
      <c r="M70" s="333"/>
      <c r="N70" s="333" t="s">
        <v>160</v>
      </c>
      <c r="O70" s="333"/>
      <c r="P70" s="333"/>
      <c r="Q70" s="334"/>
    </row>
    <row r="71" spans="1:17" x14ac:dyDescent="0.3">
      <c r="A71" s="362" t="s">
        <v>418</v>
      </c>
      <c r="B71" s="363"/>
      <c r="C71" s="363"/>
      <c r="D71" s="363"/>
      <c r="E71" s="363"/>
      <c r="F71" s="363"/>
      <c r="G71" s="363"/>
      <c r="H71" s="363"/>
      <c r="I71" s="363"/>
      <c r="J71" s="363"/>
      <c r="K71" s="363"/>
      <c r="L71" s="363"/>
      <c r="M71" s="363"/>
      <c r="N71" s="363"/>
      <c r="O71" s="363"/>
      <c r="P71" s="363"/>
      <c r="Q71" s="364"/>
    </row>
    <row r="72" spans="1:17" x14ac:dyDescent="0.3">
      <c r="A72" s="365" t="s">
        <v>110</v>
      </c>
      <c r="B72" s="366"/>
      <c r="C72" s="366"/>
      <c r="D72" s="366"/>
      <c r="E72" s="366"/>
      <c r="F72" s="366"/>
      <c r="G72" s="366"/>
      <c r="H72" s="366"/>
      <c r="I72" s="366"/>
      <c r="J72" s="366" t="s">
        <v>59</v>
      </c>
      <c r="K72" s="366"/>
      <c r="L72" s="366" t="s">
        <v>116</v>
      </c>
      <c r="M72" s="366"/>
      <c r="N72" s="366" t="s">
        <v>117</v>
      </c>
      <c r="O72" s="366"/>
      <c r="P72" s="366"/>
      <c r="Q72" s="461"/>
    </row>
    <row r="73" spans="1:17" s="17" customFormat="1" ht="19.5" customHeight="1" x14ac:dyDescent="0.25">
      <c r="A73" s="295">
        <v>1</v>
      </c>
      <c r="B73" s="332" t="s">
        <v>335</v>
      </c>
      <c r="C73" s="332"/>
      <c r="D73" s="332"/>
      <c r="E73" s="332"/>
      <c r="F73" s="332"/>
      <c r="G73" s="332"/>
      <c r="H73" s="332"/>
      <c r="I73" s="332"/>
      <c r="J73" s="333" t="s">
        <v>140</v>
      </c>
      <c r="K73" s="333"/>
      <c r="L73" s="345">
        <v>55305.96</v>
      </c>
      <c r="M73" s="345"/>
      <c r="N73" s="346" t="s">
        <v>407</v>
      </c>
      <c r="O73" s="346"/>
      <c r="P73" s="346"/>
      <c r="Q73" s="347"/>
    </row>
    <row r="74" spans="1:17" s="17" customFormat="1" ht="19.5" customHeight="1" x14ac:dyDescent="0.25">
      <c r="A74" s="295">
        <v>2</v>
      </c>
      <c r="B74" s="332" t="s">
        <v>336</v>
      </c>
      <c r="C74" s="332"/>
      <c r="D74" s="332"/>
      <c r="E74" s="332"/>
      <c r="F74" s="332"/>
      <c r="G74" s="332"/>
      <c r="H74" s="332"/>
      <c r="I74" s="332"/>
      <c r="J74" s="333" t="s">
        <v>140</v>
      </c>
      <c r="K74" s="333"/>
      <c r="L74" s="345">
        <v>47706.96</v>
      </c>
      <c r="M74" s="345"/>
      <c r="N74" s="346" t="s">
        <v>407</v>
      </c>
      <c r="O74" s="346"/>
      <c r="P74" s="346"/>
      <c r="Q74" s="347"/>
    </row>
    <row r="75" spans="1:17" s="17" customFormat="1" ht="19.5" customHeight="1" x14ac:dyDescent="0.25">
      <c r="A75" s="295">
        <v>2</v>
      </c>
      <c r="B75" s="332" t="s">
        <v>340</v>
      </c>
      <c r="C75" s="332"/>
      <c r="D75" s="332"/>
      <c r="E75" s="332"/>
      <c r="F75" s="332"/>
      <c r="G75" s="332"/>
      <c r="H75" s="332"/>
      <c r="I75" s="332"/>
      <c r="J75" s="333" t="s">
        <v>140</v>
      </c>
      <c r="K75" s="333"/>
      <c r="L75" s="345">
        <v>43.2</v>
      </c>
      <c r="M75" s="345"/>
      <c r="N75" s="346" t="s">
        <v>407</v>
      </c>
      <c r="O75" s="346"/>
      <c r="P75" s="346"/>
      <c r="Q75" s="347"/>
    </row>
    <row r="76" spans="1:17" s="17" customFormat="1" ht="19.5" customHeight="1" x14ac:dyDescent="0.25">
      <c r="A76" s="295">
        <v>3</v>
      </c>
      <c r="B76" s="332" t="s">
        <v>341</v>
      </c>
      <c r="C76" s="332"/>
      <c r="D76" s="332"/>
      <c r="E76" s="332"/>
      <c r="F76" s="332"/>
      <c r="G76" s="332"/>
      <c r="H76" s="332"/>
      <c r="I76" s="332"/>
      <c r="J76" s="333" t="s">
        <v>140</v>
      </c>
      <c r="K76" s="333"/>
      <c r="L76" s="345">
        <v>6903406</v>
      </c>
      <c r="M76" s="345"/>
      <c r="N76" s="346" t="s">
        <v>407</v>
      </c>
      <c r="O76" s="346"/>
      <c r="P76" s="346"/>
      <c r="Q76" s="347"/>
    </row>
    <row r="77" spans="1:17" s="17" customFormat="1" ht="19.5" customHeight="1" x14ac:dyDescent="0.25">
      <c r="A77" s="295">
        <v>4</v>
      </c>
      <c r="B77" s="332" t="s">
        <v>342</v>
      </c>
      <c r="C77" s="332"/>
      <c r="D77" s="332"/>
      <c r="E77" s="332"/>
      <c r="F77" s="332"/>
      <c r="G77" s="332"/>
      <c r="H77" s="332"/>
      <c r="I77" s="332"/>
      <c r="J77" s="333" t="s">
        <v>140</v>
      </c>
      <c r="K77" s="333"/>
      <c r="L77" s="345">
        <v>670894.71</v>
      </c>
      <c r="M77" s="345"/>
      <c r="N77" s="346" t="s">
        <v>407</v>
      </c>
      <c r="O77" s="346"/>
      <c r="P77" s="346"/>
      <c r="Q77" s="347"/>
    </row>
    <row r="78" spans="1:17" s="17" customFormat="1" ht="19.5" customHeight="1" x14ac:dyDescent="0.25">
      <c r="A78" s="295">
        <v>5</v>
      </c>
      <c r="B78" s="332" t="s">
        <v>343</v>
      </c>
      <c r="C78" s="332"/>
      <c r="D78" s="332"/>
      <c r="E78" s="332"/>
      <c r="F78" s="332"/>
      <c r="G78" s="332"/>
      <c r="H78" s="332"/>
      <c r="I78" s="332"/>
      <c r="J78" s="333" t="s">
        <v>451</v>
      </c>
      <c r="K78" s="333"/>
      <c r="L78" s="345">
        <v>335311.15999999997</v>
      </c>
      <c r="M78" s="345"/>
      <c r="N78" s="346" t="s">
        <v>407</v>
      </c>
      <c r="O78" s="346"/>
      <c r="P78" s="346"/>
      <c r="Q78" s="347"/>
    </row>
    <row r="79" spans="1:17" s="17" customFormat="1" ht="19.5" customHeight="1" x14ac:dyDescent="0.25">
      <c r="A79" s="295">
        <v>6</v>
      </c>
      <c r="B79" s="332" t="s">
        <v>344</v>
      </c>
      <c r="C79" s="332"/>
      <c r="D79" s="332"/>
      <c r="E79" s="332"/>
      <c r="F79" s="332"/>
      <c r="G79" s="332"/>
      <c r="H79" s="332"/>
      <c r="I79" s="332"/>
      <c r="J79" s="333" t="s">
        <v>411</v>
      </c>
      <c r="K79" s="333"/>
      <c r="L79" s="345">
        <v>2878.52</v>
      </c>
      <c r="M79" s="345"/>
      <c r="N79" s="346" t="s">
        <v>407</v>
      </c>
      <c r="O79" s="346"/>
      <c r="P79" s="346"/>
      <c r="Q79" s="347"/>
    </row>
    <row r="80" spans="1:17" s="17" customFormat="1" ht="19.5" customHeight="1" x14ac:dyDescent="0.25">
      <c r="A80" s="295">
        <v>7</v>
      </c>
      <c r="B80" s="332" t="s">
        <v>345</v>
      </c>
      <c r="C80" s="332"/>
      <c r="D80" s="332"/>
      <c r="E80" s="332"/>
      <c r="F80" s="332"/>
      <c r="G80" s="332"/>
      <c r="H80" s="332"/>
      <c r="I80" s="332"/>
      <c r="J80" s="333" t="s">
        <v>453</v>
      </c>
      <c r="K80" s="333"/>
      <c r="L80" s="345">
        <v>66629.899999999994</v>
      </c>
      <c r="M80" s="345"/>
      <c r="N80" s="346" t="s">
        <v>407</v>
      </c>
      <c r="O80" s="346"/>
      <c r="P80" s="346"/>
      <c r="Q80" s="347"/>
    </row>
    <row r="81" spans="1:17" s="17" customFormat="1" ht="19.5" customHeight="1" x14ac:dyDescent="0.25">
      <c r="A81" s="295">
        <v>8</v>
      </c>
      <c r="B81" s="332" t="s">
        <v>347</v>
      </c>
      <c r="C81" s="332"/>
      <c r="D81" s="332"/>
      <c r="E81" s="332"/>
      <c r="F81" s="332"/>
      <c r="G81" s="332"/>
      <c r="H81" s="332"/>
      <c r="I81" s="332"/>
      <c r="J81" s="333" t="s">
        <v>453</v>
      </c>
      <c r="K81" s="333"/>
      <c r="L81" s="345">
        <v>5231196.5999999996</v>
      </c>
      <c r="M81" s="345"/>
      <c r="N81" s="346" t="s">
        <v>407</v>
      </c>
      <c r="O81" s="346"/>
      <c r="P81" s="346"/>
      <c r="Q81" s="347"/>
    </row>
    <row r="82" spans="1:17" s="17" customFormat="1" ht="19.5" customHeight="1" x14ac:dyDescent="0.25">
      <c r="A82" s="295">
        <v>9</v>
      </c>
      <c r="B82" s="332" t="s">
        <v>220</v>
      </c>
      <c r="C82" s="332"/>
      <c r="D82" s="332"/>
      <c r="E82" s="332"/>
      <c r="F82" s="332"/>
      <c r="G82" s="332"/>
      <c r="H82" s="332"/>
      <c r="I82" s="332"/>
      <c r="J82" s="333" t="s">
        <v>454</v>
      </c>
      <c r="K82" s="333"/>
      <c r="L82" s="345">
        <v>272603.13</v>
      </c>
      <c r="M82" s="345"/>
      <c r="N82" s="346" t="s">
        <v>407</v>
      </c>
      <c r="O82" s="346"/>
      <c r="P82" s="346"/>
      <c r="Q82" s="347"/>
    </row>
    <row r="83" spans="1:17" s="17" customFormat="1" ht="19.5" customHeight="1" x14ac:dyDescent="0.25">
      <c r="A83" s="295">
        <v>10</v>
      </c>
      <c r="B83" s="332" t="s">
        <v>349</v>
      </c>
      <c r="C83" s="332"/>
      <c r="D83" s="332"/>
      <c r="E83" s="332"/>
      <c r="F83" s="332"/>
      <c r="G83" s="332"/>
      <c r="H83" s="332"/>
      <c r="I83" s="332"/>
      <c r="J83" s="333" t="s">
        <v>140</v>
      </c>
      <c r="K83" s="333"/>
      <c r="L83" s="345">
        <v>534093.24</v>
      </c>
      <c r="M83" s="345"/>
      <c r="N83" s="346" t="s">
        <v>407</v>
      </c>
      <c r="O83" s="346"/>
      <c r="P83" s="346"/>
      <c r="Q83" s="347"/>
    </row>
    <row r="84" spans="1:17" s="17" customFormat="1" ht="19.5" customHeight="1" x14ac:dyDescent="0.25">
      <c r="A84" s="295">
        <v>11</v>
      </c>
      <c r="B84" s="332" t="s">
        <v>350</v>
      </c>
      <c r="C84" s="332"/>
      <c r="D84" s="332"/>
      <c r="E84" s="332"/>
      <c r="F84" s="332"/>
      <c r="G84" s="332"/>
      <c r="H84" s="332"/>
      <c r="I84" s="332"/>
      <c r="J84" s="333" t="s">
        <v>455</v>
      </c>
      <c r="K84" s="333"/>
      <c r="L84" s="345">
        <v>1511350.44</v>
      </c>
      <c r="M84" s="345"/>
      <c r="N84" s="346" t="s">
        <v>407</v>
      </c>
      <c r="O84" s="346"/>
      <c r="P84" s="346"/>
      <c r="Q84" s="347"/>
    </row>
    <row r="85" spans="1:17" s="17" customFormat="1" ht="19.5" customHeight="1" x14ac:dyDescent="0.25">
      <c r="A85" s="295">
        <v>12</v>
      </c>
      <c r="B85" s="332" t="s">
        <v>353</v>
      </c>
      <c r="C85" s="332"/>
      <c r="D85" s="332"/>
      <c r="E85" s="332"/>
      <c r="F85" s="332"/>
      <c r="G85" s="332"/>
      <c r="H85" s="332"/>
      <c r="I85" s="332"/>
      <c r="J85" s="333" t="s">
        <v>452</v>
      </c>
      <c r="K85" s="333"/>
      <c r="L85" s="345">
        <v>12748833.050000001</v>
      </c>
      <c r="M85" s="345"/>
      <c r="N85" s="346" t="s">
        <v>407</v>
      </c>
      <c r="O85" s="346"/>
      <c r="P85" s="346"/>
      <c r="Q85" s="347"/>
    </row>
    <row r="86" spans="1:17" s="17" customFormat="1" ht="19.5" customHeight="1" x14ac:dyDescent="0.25">
      <c r="A86" s="295">
        <v>13</v>
      </c>
      <c r="B86" s="332" t="s">
        <v>354</v>
      </c>
      <c r="C86" s="332"/>
      <c r="D86" s="332"/>
      <c r="E86" s="332"/>
      <c r="F86" s="332"/>
      <c r="G86" s="332"/>
      <c r="H86" s="332"/>
      <c r="I86" s="332"/>
      <c r="J86" s="333" t="s">
        <v>140</v>
      </c>
      <c r="K86" s="333"/>
      <c r="L86" s="345">
        <v>124752.84</v>
      </c>
      <c r="M86" s="345"/>
      <c r="N86" s="346" t="s">
        <v>407</v>
      </c>
      <c r="O86" s="346"/>
      <c r="P86" s="346"/>
      <c r="Q86" s="347"/>
    </row>
    <row r="87" spans="1:17" s="17" customFormat="1" ht="19.5" customHeight="1" x14ac:dyDescent="0.25">
      <c r="A87" s="295">
        <v>14</v>
      </c>
      <c r="B87" s="332" t="s">
        <v>355</v>
      </c>
      <c r="C87" s="332"/>
      <c r="D87" s="332"/>
      <c r="E87" s="332"/>
      <c r="F87" s="332"/>
      <c r="G87" s="332"/>
      <c r="H87" s="332"/>
      <c r="I87" s="332"/>
      <c r="J87" s="333" t="s">
        <v>140</v>
      </c>
      <c r="K87" s="333"/>
      <c r="L87" s="345">
        <v>703504.2</v>
      </c>
      <c r="M87" s="345"/>
      <c r="N87" s="346" t="s">
        <v>407</v>
      </c>
      <c r="O87" s="346"/>
      <c r="P87" s="346"/>
      <c r="Q87" s="347"/>
    </row>
    <row r="88" spans="1:17" s="17" customFormat="1" ht="19.5" customHeight="1" x14ac:dyDescent="0.25">
      <c r="A88" s="295">
        <v>15</v>
      </c>
      <c r="B88" s="332" t="s">
        <v>356</v>
      </c>
      <c r="C88" s="332"/>
      <c r="D88" s="332"/>
      <c r="E88" s="332"/>
      <c r="F88" s="332"/>
      <c r="G88" s="332"/>
      <c r="H88" s="332"/>
      <c r="I88" s="332"/>
      <c r="J88" s="333" t="s">
        <v>140</v>
      </c>
      <c r="K88" s="333"/>
      <c r="L88" s="345">
        <v>0</v>
      </c>
      <c r="M88" s="345"/>
      <c r="N88" s="346" t="s">
        <v>407</v>
      </c>
      <c r="O88" s="346"/>
      <c r="P88" s="346"/>
      <c r="Q88" s="347"/>
    </row>
    <row r="89" spans="1:17" s="17" customFormat="1" ht="19.5" customHeight="1" x14ac:dyDescent="0.25">
      <c r="A89" s="295">
        <v>16</v>
      </c>
      <c r="B89" s="332" t="s">
        <v>360</v>
      </c>
      <c r="C89" s="332"/>
      <c r="D89" s="332"/>
      <c r="E89" s="332"/>
      <c r="F89" s="332"/>
      <c r="G89" s="332"/>
      <c r="H89" s="332"/>
      <c r="I89" s="332"/>
      <c r="J89" s="333" t="s">
        <v>140</v>
      </c>
      <c r="K89" s="333"/>
      <c r="L89" s="345">
        <v>8850.99</v>
      </c>
      <c r="M89" s="345"/>
      <c r="N89" s="346" t="s">
        <v>407</v>
      </c>
      <c r="O89" s="346"/>
      <c r="P89" s="346"/>
      <c r="Q89" s="347"/>
    </row>
    <row r="90" spans="1:17" s="17" customFormat="1" ht="19.5" customHeight="1" x14ac:dyDescent="0.25">
      <c r="A90" s="295">
        <v>17</v>
      </c>
      <c r="B90" s="332" t="s">
        <v>359</v>
      </c>
      <c r="C90" s="332"/>
      <c r="D90" s="332"/>
      <c r="E90" s="332"/>
      <c r="F90" s="332"/>
      <c r="G90" s="332"/>
      <c r="H90" s="332"/>
      <c r="I90" s="332"/>
      <c r="J90" s="333" t="s">
        <v>140</v>
      </c>
      <c r="K90" s="333"/>
      <c r="L90" s="345">
        <v>659115.96</v>
      </c>
      <c r="M90" s="345"/>
      <c r="N90" s="346" t="s">
        <v>407</v>
      </c>
      <c r="O90" s="346"/>
      <c r="P90" s="346"/>
      <c r="Q90" s="347"/>
    </row>
    <row r="91" spans="1:17" s="17" customFormat="1" ht="19.5" customHeight="1" x14ac:dyDescent="0.25">
      <c r="A91" s="295">
        <v>18</v>
      </c>
      <c r="B91" s="332" t="s">
        <v>358</v>
      </c>
      <c r="C91" s="332"/>
      <c r="D91" s="332"/>
      <c r="E91" s="332"/>
      <c r="F91" s="332"/>
      <c r="G91" s="332"/>
      <c r="H91" s="332"/>
      <c r="I91" s="332"/>
      <c r="J91" s="333" t="s">
        <v>140</v>
      </c>
      <c r="K91" s="333"/>
      <c r="L91" s="345">
        <v>60071.040000000001</v>
      </c>
      <c r="M91" s="345"/>
      <c r="N91" s="346" t="s">
        <v>407</v>
      </c>
      <c r="O91" s="346"/>
      <c r="P91" s="346"/>
      <c r="Q91" s="347"/>
    </row>
    <row r="92" spans="1:17" s="17" customFormat="1" ht="19.5" customHeight="1" x14ac:dyDescent="0.25">
      <c r="A92" s="295">
        <v>19</v>
      </c>
      <c r="B92" s="332" t="s">
        <v>361</v>
      </c>
      <c r="C92" s="332"/>
      <c r="D92" s="332"/>
      <c r="E92" s="332"/>
      <c r="F92" s="332"/>
      <c r="G92" s="332"/>
      <c r="H92" s="332"/>
      <c r="I92" s="332"/>
      <c r="J92" s="333" t="s">
        <v>140</v>
      </c>
      <c r="K92" s="333"/>
      <c r="L92" s="345">
        <v>21220.799999999999</v>
      </c>
      <c r="M92" s="345"/>
      <c r="N92" s="346" t="s">
        <v>407</v>
      </c>
      <c r="O92" s="346"/>
      <c r="P92" s="346"/>
      <c r="Q92" s="347"/>
    </row>
    <row r="93" spans="1:17" s="17" customFormat="1" ht="19.5" customHeight="1" x14ac:dyDescent="0.25">
      <c r="A93" s="295">
        <v>20</v>
      </c>
      <c r="B93" s="332" t="s">
        <v>362</v>
      </c>
      <c r="C93" s="332"/>
      <c r="D93" s="332"/>
      <c r="E93" s="332"/>
      <c r="F93" s="332"/>
      <c r="G93" s="332"/>
      <c r="H93" s="332"/>
      <c r="I93" s="332"/>
      <c r="J93" s="333" t="s">
        <v>140</v>
      </c>
      <c r="K93" s="333"/>
      <c r="L93" s="345">
        <v>459690.6</v>
      </c>
      <c r="M93" s="345"/>
      <c r="N93" s="346" t="s">
        <v>407</v>
      </c>
      <c r="O93" s="346"/>
      <c r="P93" s="346"/>
      <c r="Q93" s="347"/>
    </row>
    <row r="94" spans="1:17" s="17" customFormat="1" ht="19.5" customHeight="1" x14ac:dyDescent="0.25">
      <c r="A94" s="295">
        <v>21</v>
      </c>
      <c r="B94" s="332" t="s">
        <v>363</v>
      </c>
      <c r="C94" s="332"/>
      <c r="D94" s="332"/>
      <c r="E94" s="332"/>
      <c r="F94" s="332"/>
      <c r="G94" s="332"/>
      <c r="H94" s="332"/>
      <c r="I94" s="332"/>
      <c r="J94" s="333" t="s">
        <v>140</v>
      </c>
      <c r="K94" s="333"/>
      <c r="L94" s="345">
        <v>262981.2</v>
      </c>
      <c r="M94" s="345"/>
      <c r="N94" s="346" t="s">
        <v>407</v>
      </c>
      <c r="O94" s="346"/>
      <c r="P94" s="346"/>
      <c r="Q94" s="347"/>
    </row>
    <row r="95" spans="1:17" s="17" customFormat="1" ht="19.5" customHeight="1" x14ac:dyDescent="0.25">
      <c r="A95" s="295">
        <v>22</v>
      </c>
      <c r="B95" s="332" t="s">
        <v>364</v>
      </c>
      <c r="C95" s="332"/>
      <c r="D95" s="332"/>
      <c r="E95" s="332"/>
      <c r="F95" s="332"/>
      <c r="G95" s="332"/>
      <c r="H95" s="332"/>
      <c r="I95" s="332"/>
      <c r="J95" s="333" t="s">
        <v>394</v>
      </c>
      <c r="K95" s="333"/>
      <c r="L95" s="345">
        <v>21939.599999999999</v>
      </c>
      <c r="M95" s="345"/>
      <c r="N95" s="346" t="s">
        <v>407</v>
      </c>
      <c r="O95" s="346"/>
      <c r="P95" s="346"/>
      <c r="Q95" s="347"/>
    </row>
    <row r="96" spans="1:17" s="17" customFormat="1" ht="19.5" customHeight="1" x14ac:dyDescent="0.25">
      <c r="A96" s="295">
        <v>23</v>
      </c>
      <c r="B96" s="332" t="s">
        <v>365</v>
      </c>
      <c r="C96" s="332"/>
      <c r="D96" s="332"/>
      <c r="E96" s="332"/>
      <c r="F96" s="332"/>
      <c r="G96" s="332"/>
      <c r="H96" s="332"/>
      <c r="I96" s="332"/>
      <c r="J96" s="333" t="s">
        <v>409</v>
      </c>
      <c r="K96" s="333"/>
      <c r="L96" s="345">
        <v>58596.24</v>
      </c>
      <c r="M96" s="345"/>
      <c r="N96" s="346" t="s">
        <v>407</v>
      </c>
      <c r="O96" s="346"/>
      <c r="P96" s="346"/>
      <c r="Q96" s="347"/>
    </row>
    <row r="97" spans="1:17" s="17" customFormat="1" ht="19.5" customHeight="1" x14ac:dyDescent="0.25">
      <c r="A97" s="295">
        <v>24</v>
      </c>
      <c r="B97" s="332" t="s">
        <v>366</v>
      </c>
      <c r="C97" s="332"/>
      <c r="D97" s="332"/>
      <c r="E97" s="332"/>
      <c r="F97" s="332"/>
      <c r="G97" s="332"/>
      <c r="H97" s="332"/>
      <c r="I97" s="332"/>
      <c r="J97" s="333" t="s">
        <v>409</v>
      </c>
      <c r="K97" s="333"/>
      <c r="L97" s="345">
        <v>22653.72</v>
      </c>
      <c r="M97" s="345"/>
      <c r="N97" s="346" t="s">
        <v>407</v>
      </c>
      <c r="O97" s="346"/>
      <c r="P97" s="346"/>
      <c r="Q97" s="347"/>
    </row>
    <row r="98" spans="1:17" s="17" customFormat="1" ht="19.5" customHeight="1" x14ac:dyDescent="0.25">
      <c r="A98" s="295">
        <v>25</v>
      </c>
      <c r="B98" s="332" t="s">
        <v>367</v>
      </c>
      <c r="C98" s="332"/>
      <c r="D98" s="332"/>
      <c r="E98" s="332"/>
      <c r="F98" s="332"/>
      <c r="G98" s="332"/>
      <c r="H98" s="332"/>
      <c r="I98" s="332"/>
      <c r="J98" s="333" t="s">
        <v>409</v>
      </c>
      <c r="K98" s="333"/>
      <c r="L98" s="345">
        <v>197226.36</v>
      </c>
      <c r="M98" s="345"/>
      <c r="N98" s="346" t="s">
        <v>407</v>
      </c>
      <c r="O98" s="346"/>
      <c r="P98" s="346"/>
      <c r="Q98" s="347"/>
    </row>
    <row r="99" spans="1:17" s="17" customFormat="1" ht="19.5" customHeight="1" x14ac:dyDescent="0.25">
      <c r="A99" s="295">
        <v>26</v>
      </c>
      <c r="B99" s="332" t="s">
        <v>368</v>
      </c>
      <c r="C99" s="332"/>
      <c r="D99" s="332"/>
      <c r="E99" s="332"/>
      <c r="F99" s="332"/>
      <c r="G99" s="332"/>
      <c r="H99" s="332"/>
      <c r="I99" s="332"/>
      <c r="J99" s="333" t="s">
        <v>409</v>
      </c>
      <c r="K99" s="333"/>
      <c r="L99" s="345">
        <v>1171.8</v>
      </c>
      <c r="M99" s="345"/>
      <c r="N99" s="346" t="s">
        <v>407</v>
      </c>
      <c r="O99" s="346"/>
      <c r="P99" s="346"/>
      <c r="Q99" s="347"/>
    </row>
    <row r="100" spans="1:17" s="17" customFormat="1" ht="19.5" customHeight="1" x14ac:dyDescent="0.25">
      <c r="A100" s="295">
        <v>27</v>
      </c>
      <c r="B100" s="332" t="s">
        <v>369</v>
      </c>
      <c r="C100" s="332"/>
      <c r="D100" s="332"/>
      <c r="E100" s="332"/>
      <c r="F100" s="332"/>
      <c r="G100" s="332"/>
      <c r="H100" s="332"/>
      <c r="I100" s="332"/>
      <c r="J100" s="333" t="s">
        <v>409</v>
      </c>
      <c r="K100" s="333"/>
      <c r="L100" s="345">
        <v>61026</v>
      </c>
      <c r="M100" s="345"/>
      <c r="N100" s="346" t="s">
        <v>407</v>
      </c>
      <c r="O100" s="346"/>
      <c r="P100" s="346"/>
      <c r="Q100" s="347"/>
    </row>
    <row r="101" spans="1:17" s="17" customFormat="1" ht="19.5" customHeight="1" x14ac:dyDescent="0.25">
      <c r="A101" s="295">
        <v>28</v>
      </c>
      <c r="B101" s="332" t="s">
        <v>370</v>
      </c>
      <c r="C101" s="332"/>
      <c r="D101" s="332"/>
      <c r="E101" s="332"/>
      <c r="F101" s="332"/>
      <c r="G101" s="332"/>
      <c r="H101" s="332"/>
      <c r="I101" s="332"/>
      <c r="J101" s="333" t="s">
        <v>409</v>
      </c>
      <c r="K101" s="333"/>
      <c r="L101" s="345">
        <v>204289.56</v>
      </c>
      <c r="M101" s="345"/>
      <c r="N101" s="346" t="s">
        <v>407</v>
      </c>
      <c r="O101" s="346"/>
      <c r="P101" s="346"/>
      <c r="Q101" s="347"/>
    </row>
    <row r="102" spans="1:17" s="17" customFormat="1" ht="19.5" customHeight="1" x14ac:dyDescent="0.25">
      <c r="A102" s="295">
        <v>29</v>
      </c>
      <c r="B102" s="332" t="s">
        <v>371</v>
      </c>
      <c r="C102" s="332"/>
      <c r="D102" s="332"/>
      <c r="E102" s="332"/>
      <c r="F102" s="332"/>
      <c r="G102" s="332"/>
      <c r="H102" s="332"/>
      <c r="I102" s="332"/>
      <c r="J102" s="333" t="s">
        <v>409</v>
      </c>
      <c r="K102" s="333"/>
      <c r="L102" s="345">
        <v>253935.5</v>
      </c>
      <c r="M102" s="345"/>
      <c r="N102" s="346" t="s">
        <v>407</v>
      </c>
      <c r="O102" s="346"/>
      <c r="P102" s="346"/>
      <c r="Q102" s="347"/>
    </row>
    <row r="103" spans="1:17" s="17" customFormat="1" ht="19.5" customHeight="1" x14ac:dyDescent="0.25">
      <c r="A103" s="295">
        <v>30</v>
      </c>
      <c r="B103" s="332" t="s">
        <v>372</v>
      </c>
      <c r="C103" s="332"/>
      <c r="D103" s="332"/>
      <c r="E103" s="332"/>
      <c r="F103" s="332"/>
      <c r="G103" s="332"/>
      <c r="H103" s="332"/>
      <c r="I103" s="332"/>
      <c r="J103" s="333" t="s">
        <v>140</v>
      </c>
      <c r="K103" s="333"/>
      <c r="L103" s="345">
        <v>2889</v>
      </c>
      <c r="M103" s="345"/>
      <c r="N103" s="346" t="s">
        <v>407</v>
      </c>
      <c r="O103" s="346"/>
      <c r="P103" s="346"/>
      <c r="Q103" s="347"/>
    </row>
    <row r="104" spans="1:17" s="17" customFormat="1" ht="19.5" customHeight="1" x14ac:dyDescent="0.25">
      <c r="A104" s="295">
        <v>31</v>
      </c>
      <c r="B104" s="332" t="s">
        <v>373</v>
      </c>
      <c r="C104" s="332"/>
      <c r="D104" s="332"/>
      <c r="E104" s="332"/>
      <c r="F104" s="332"/>
      <c r="G104" s="332"/>
      <c r="H104" s="332"/>
      <c r="I104" s="332"/>
      <c r="J104" s="333" t="s">
        <v>409</v>
      </c>
      <c r="K104" s="333"/>
      <c r="L104" s="345">
        <v>24620.7</v>
      </c>
      <c r="M104" s="345"/>
      <c r="N104" s="346" t="s">
        <v>407</v>
      </c>
      <c r="O104" s="346"/>
      <c r="P104" s="346"/>
      <c r="Q104" s="347"/>
    </row>
    <row r="105" spans="1:17" s="17" customFormat="1" ht="19.5" customHeight="1" x14ac:dyDescent="0.25">
      <c r="A105" s="295">
        <v>32</v>
      </c>
      <c r="B105" s="332" t="s">
        <v>374</v>
      </c>
      <c r="C105" s="332"/>
      <c r="D105" s="332"/>
      <c r="E105" s="332"/>
      <c r="F105" s="332"/>
      <c r="G105" s="332"/>
      <c r="H105" s="332"/>
      <c r="I105" s="332"/>
      <c r="J105" s="333" t="s">
        <v>409</v>
      </c>
      <c r="K105" s="333"/>
      <c r="L105" s="345">
        <v>0</v>
      </c>
      <c r="M105" s="345"/>
      <c r="N105" s="346" t="s">
        <v>407</v>
      </c>
      <c r="O105" s="346"/>
      <c r="P105" s="346"/>
      <c r="Q105" s="347"/>
    </row>
    <row r="106" spans="1:17" s="17" customFormat="1" ht="19.5" customHeight="1" x14ac:dyDescent="0.25">
      <c r="A106" s="295">
        <v>33</v>
      </c>
      <c r="B106" s="332" t="s">
        <v>375</v>
      </c>
      <c r="C106" s="332"/>
      <c r="D106" s="332"/>
      <c r="E106" s="332"/>
      <c r="F106" s="332"/>
      <c r="G106" s="332"/>
      <c r="H106" s="332"/>
      <c r="I106" s="332"/>
      <c r="J106" s="333" t="s">
        <v>140</v>
      </c>
      <c r="K106" s="333"/>
      <c r="L106" s="345">
        <v>518.55999999999995</v>
      </c>
      <c r="M106" s="345"/>
      <c r="N106" s="346" t="s">
        <v>407</v>
      </c>
      <c r="O106" s="346"/>
      <c r="P106" s="346"/>
      <c r="Q106" s="347"/>
    </row>
    <row r="107" spans="1:17" s="17" customFormat="1" ht="19.5" customHeight="1" x14ac:dyDescent="0.25">
      <c r="A107" s="295">
        <v>34</v>
      </c>
      <c r="B107" s="332" t="s">
        <v>376</v>
      </c>
      <c r="C107" s="332"/>
      <c r="D107" s="332"/>
      <c r="E107" s="332"/>
      <c r="F107" s="332"/>
      <c r="G107" s="332"/>
      <c r="H107" s="332"/>
      <c r="I107" s="332"/>
      <c r="J107" s="333" t="s">
        <v>409</v>
      </c>
      <c r="K107" s="333"/>
      <c r="L107" s="345">
        <v>693138.8</v>
      </c>
      <c r="M107" s="345"/>
      <c r="N107" s="346" t="s">
        <v>407</v>
      </c>
      <c r="O107" s="346"/>
      <c r="P107" s="346"/>
      <c r="Q107" s="347"/>
    </row>
    <row r="108" spans="1:17" s="17" customFormat="1" ht="24.75" customHeight="1" x14ac:dyDescent="0.25">
      <c r="A108" s="295">
        <v>35</v>
      </c>
      <c r="B108" s="332" t="s">
        <v>377</v>
      </c>
      <c r="C108" s="332"/>
      <c r="D108" s="332"/>
      <c r="E108" s="332"/>
      <c r="F108" s="332"/>
      <c r="G108" s="332"/>
      <c r="H108" s="332"/>
      <c r="I108" s="332"/>
      <c r="J108" s="333" t="s">
        <v>409</v>
      </c>
      <c r="K108" s="333"/>
      <c r="L108" s="345">
        <v>37797.72</v>
      </c>
      <c r="M108" s="345"/>
      <c r="N108" s="346" t="s">
        <v>407</v>
      </c>
      <c r="O108" s="346"/>
      <c r="P108" s="346"/>
      <c r="Q108" s="347"/>
    </row>
    <row r="109" spans="1:17" s="17" customFormat="1" ht="19.5" customHeight="1" x14ac:dyDescent="0.25">
      <c r="A109" s="295">
        <v>36</v>
      </c>
      <c r="B109" s="332" t="s">
        <v>378</v>
      </c>
      <c r="C109" s="332"/>
      <c r="D109" s="332"/>
      <c r="E109" s="332"/>
      <c r="F109" s="332"/>
      <c r="G109" s="332"/>
      <c r="H109" s="332"/>
      <c r="I109" s="332"/>
      <c r="J109" s="333" t="s">
        <v>409</v>
      </c>
      <c r="K109" s="333"/>
      <c r="L109" s="345">
        <v>3465251.47</v>
      </c>
      <c r="M109" s="345"/>
      <c r="N109" s="346" t="s">
        <v>407</v>
      </c>
      <c r="O109" s="346"/>
      <c r="P109" s="346"/>
      <c r="Q109" s="347"/>
    </row>
    <row r="110" spans="1:17" s="17" customFormat="1" ht="19.5" customHeight="1" x14ac:dyDescent="0.25">
      <c r="A110" s="295">
        <v>37</v>
      </c>
      <c r="B110" s="332" t="s">
        <v>379</v>
      </c>
      <c r="C110" s="332"/>
      <c r="D110" s="332"/>
      <c r="E110" s="332"/>
      <c r="F110" s="332"/>
      <c r="G110" s="332"/>
      <c r="H110" s="332"/>
      <c r="I110" s="332"/>
      <c r="J110" s="333" t="s">
        <v>409</v>
      </c>
      <c r="K110" s="333"/>
      <c r="L110" s="345">
        <v>718563.75</v>
      </c>
      <c r="M110" s="345"/>
      <c r="N110" s="346" t="s">
        <v>407</v>
      </c>
      <c r="O110" s="346"/>
      <c r="P110" s="346"/>
      <c r="Q110" s="347"/>
    </row>
    <row r="111" spans="1:17" s="17" customFormat="1" ht="19.5" customHeight="1" x14ac:dyDescent="0.25">
      <c r="A111" s="295">
        <v>38</v>
      </c>
      <c r="B111" s="332" t="s">
        <v>380</v>
      </c>
      <c r="C111" s="332"/>
      <c r="D111" s="332"/>
      <c r="E111" s="332"/>
      <c r="F111" s="332"/>
      <c r="G111" s="332"/>
      <c r="H111" s="332"/>
      <c r="I111" s="332"/>
      <c r="J111" s="333" t="s">
        <v>456</v>
      </c>
      <c r="K111" s="333"/>
      <c r="L111" s="345">
        <v>602.04</v>
      </c>
      <c r="M111" s="345"/>
      <c r="N111" s="346" t="s">
        <v>407</v>
      </c>
      <c r="O111" s="346"/>
      <c r="P111" s="346"/>
      <c r="Q111" s="347"/>
    </row>
    <row r="112" spans="1:17" s="17" customFormat="1" ht="19.5" customHeight="1" x14ac:dyDescent="0.25">
      <c r="A112" s="295">
        <v>39</v>
      </c>
      <c r="B112" s="332" t="s">
        <v>381</v>
      </c>
      <c r="C112" s="332"/>
      <c r="D112" s="332"/>
      <c r="E112" s="332"/>
      <c r="F112" s="332"/>
      <c r="G112" s="332"/>
      <c r="H112" s="332"/>
      <c r="I112" s="332"/>
      <c r="J112" s="333" t="s">
        <v>456</v>
      </c>
      <c r="K112" s="333"/>
      <c r="L112" s="345">
        <v>821.88</v>
      </c>
      <c r="M112" s="345"/>
      <c r="N112" s="346" t="s">
        <v>407</v>
      </c>
      <c r="O112" s="346"/>
      <c r="P112" s="346"/>
      <c r="Q112" s="347"/>
    </row>
    <row r="113" spans="1:17" s="17" customFormat="1" ht="19.5" customHeight="1" x14ac:dyDescent="0.25">
      <c r="A113" s="295">
        <v>40</v>
      </c>
      <c r="B113" s="332" t="s">
        <v>382</v>
      </c>
      <c r="C113" s="332"/>
      <c r="D113" s="332"/>
      <c r="E113" s="332"/>
      <c r="F113" s="332"/>
      <c r="G113" s="332"/>
      <c r="H113" s="332"/>
      <c r="I113" s="332"/>
      <c r="J113" s="333" t="s">
        <v>457</v>
      </c>
      <c r="K113" s="333"/>
      <c r="L113" s="345">
        <v>367536.86</v>
      </c>
      <c r="M113" s="345"/>
      <c r="N113" s="346" t="s">
        <v>407</v>
      </c>
      <c r="O113" s="346"/>
      <c r="P113" s="346"/>
      <c r="Q113" s="347"/>
    </row>
    <row r="114" spans="1:17" s="17" customFormat="1" ht="19.5" customHeight="1" x14ac:dyDescent="0.25">
      <c r="A114" s="295">
        <v>41</v>
      </c>
      <c r="B114" s="332" t="s">
        <v>383</v>
      </c>
      <c r="C114" s="332"/>
      <c r="D114" s="332"/>
      <c r="E114" s="332"/>
      <c r="F114" s="332"/>
      <c r="G114" s="332"/>
      <c r="H114" s="332"/>
      <c r="I114" s="332"/>
      <c r="J114" s="333" t="s">
        <v>458</v>
      </c>
      <c r="K114" s="333"/>
      <c r="L114" s="345">
        <v>1868875.5</v>
      </c>
      <c r="M114" s="345"/>
      <c r="N114" s="346" t="s">
        <v>407</v>
      </c>
      <c r="O114" s="346"/>
      <c r="P114" s="346"/>
      <c r="Q114" s="347"/>
    </row>
    <row r="115" spans="1:17" s="17" customFormat="1" ht="19.5" customHeight="1" x14ac:dyDescent="0.25">
      <c r="A115" s="295">
        <v>42</v>
      </c>
      <c r="B115" s="332" t="s">
        <v>384</v>
      </c>
      <c r="C115" s="332"/>
      <c r="D115" s="332"/>
      <c r="E115" s="332"/>
      <c r="F115" s="332"/>
      <c r="G115" s="332"/>
      <c r="H115" s="332"/>
      <c r="I115" s="332"/>
      <c r="J115" s="333" t="s">
        <v>459</v>
      </c>
      <c r="K115" s="333"/>
      <c r="L115" s="345">
        <v>2483787.7200000002</v>
      </c>
      <c r="M115" s="345"/>
      <c r="N115" s="346" t="s">
        <v>407</v>
      </c>
      <c r="O115" s="346"/>
      <c r="P115" s="346"/>
      <c r="Q115" s="347"/>
    </row>
    <row r="116" spans="1:17" s="17" customFormat="1" ht="19.5" customHeight="1" x14ac:dyDescent="0.25">
      <c r="A116" s="295">
        <v>43</v>
      </c>
      <c r="B116" s="332" t="s">
        <v>385</v>
      </c>
      <c r="C116" s="332"/>
      <c r="D116" s="332"/>
      <c r="E116" s="332"/>
      <c r="F116" s="332"/>
      <c r="G116" s="332"/>
      <c r="H116" s="332"/>
      <c r="I116" s="332"/>
      <c r="J116" s="333" t="s">
        <v>140</v>
      </c>
      <c r="K116" s="333"/>
      <c r="L116" s="345">
        <v>0</v>
      </c>
      <c r="M116" s="345"/>
      <c r="N116" s="346" t="s">
        <v>407</v>
      </c>
      <c r="O116" s="346"/>
      <c r="P116" s="346"/>
      <c r="Q116" s="347"/>
    </row>
    <row r="117" spans="1:17" s="17" customFormat="1" ht="19.5" customHeight="1" x14ac:dyDescent="0.25">
      <c r="A117" s="295">
        <v>44</v>
      </c>
      <c r="B117" s="332" t="s">
        <v>386</v>
      </c>
      <c r="C117" s="332"/>
      <c r="D117" s="332"/>
      <c r="E117" s="332"/>
      <c r="F117" s="332"/>
      <c r="G117" s="332"/>
      <c r="H117" s="332"/>
      <c r="I117" s="332"/>
      <c r="J117" s="333" t="s">
        <v>416</v>
      </c>
      <c r="K117" s="333"/>
      <c r="L117" s="345">
        <v>137579.76</v>
      </c>
      <c r="M117" s="345"/>
      <c r="N117" s="346" t="s">
        <v>407</v>
      </c>
      <c r="O117" s="346"/>
      <c r="P117" s="346"/>
      <c r="Q117" s="347"/>
    </row>
    <row r="118" spans="1:17" ht="19.5" customHeight="1" x14ac:dyDescent="0.3">
      <c r="A118" s="224">
        <v>45</v>
      </c>
      <c r="B118" s="465" t="s">
        <v>387</v>
      </c>
      <c r="C118" s="465"/>
      <c r="D118" s="465"/>
      <c r="E118" s="465"/>
      <c r="F118" s="465"/>
      <c r="G118" s="465"/>
      <c r="H118" s="465"/>
      <c r="I118" s="465"/>
      <c r="J118" s="481" t="s">
        <v>140</v>
      </c>
      <c r="K118" s="481"/>
      <c r="L118" s="345">
        <v>385942.97</v>
      </c>
      <c r="M118" s="345"/>
      <c r="N118" s="346" t="s">
        <v>407</v>
      </c>
      <c r="O118" s="346"/>
      <c r="P118" s="346"/>
      <c r="Q118" s="347"/>
    </row>
    <row r="119" spans="1:17" ht="19.5" customHeight="1" x14ac:dyDescent="0.3">
      <c r="A119" s="224">
        <v>46</v>
      </c>
      <c r="B119" s="465" t="s">
        <v>389</v>
      </c>
      <c r="C119" s="465"/>
      <c r="D119" s="465"/>
      <c r="E119" s="465"/>
      <c r="F119" s="465"/>
      <c r="G119" s="465"/>
      <c r="H119" s="465"/>
      <c r="I119" s="465"/>
      <c r="J119" s="481" t="s">
        <v>460</v>
      </c>
      <c r="K119" s="481"/>
      <c r="L119" s="345">
        <v>0</v>
      </c>
      <c r="M119" s="345"/>
      <c r="N119" s="346" t="s">
        <v>407</v>
      </c>
      <c r="O119" s="346"/>
      <c r="P119" s="346"/>
      <c r="Q119" s="347"/>
    </row>
    <row r="120" spans="1:17" ht="19.5" customHeight="1" x14ac:dyDescent="0.3">
      <c r="A120" s="224">
        <v>47</v>
      </c>
      <c r="B120" s="465" t="s">
        <v>390</v>
      </c>
      <c r="C120" s="465"/>
      <c r="D120" s="465"/>
      <c r="E120" s="465"/>
      <c r="F120" s="465"/>
      <c r="G120" s="465"/>
      <c r="H120" s="465"/>
      <c r="I120" s="465"/>
      <c r="J120" s="481" t="s">
        <v>460</v>
      </c>
      <c r="K120" s="481"/>
      <c r="L120" s="345">
        <v>0</v>
      </c>
      <c r="M120" s="345"/>
      <c r="N120" s="346" t="s">
        <v>407</v>
      </c>
      <c r="O120" s="346"/>
      <c r="P120" s="346"/>
      <c r="Q120" s="347"/>
    </row>
    <row r="121" spans="1:17" ht="19.5" customHeight="1" x14ac:dyDescent="0.3">
      <c r="A121" s="224">
        <v>48</v>
      </c>
      <c r="B121" s="465" t="s">
        <v>388</v>
      </c>
      <c r="C121" s="465"/>
      <c r="D121" s="465"/>
      <c r="E121" s="465"/>
      <c r="F121" s="465"/>
      <c r="G121" s="465"/>
      <c r="H121" s="465"/>
      <c r="I121" s="465"/>
      <c r="J121" s="481" t="s">
        <v>140</v>
      </c>
      <c r="K121" s="481"/>
      <c r="L121" s="345">
        <v>507953.36</v>
      </c>
      <c r="M121" s="345"/>
      <c r="N121" s="346" t="s">
        <v>407</v>
      </c>
      <c r="O121" s="346"/>
      <c r="P121" s="346"/>
      <c r="Q121" s="347"/>
    </row>
    <row r="122" spans="1:17" ht="19.5" customHeight="1" x14ac:dyDescent="0.3">
      <c r="A122" s="224">
        <v>49</v>
      </c>
      <c r="B122" s="465" t="s">
        <v>391</v>
      </c>
      <c r="C122" s="465"/>
      <c r="D122" s="465"/>
      <c r="E122" s="465"/>
      <c r="F122" s="465"/>
      <c r="G122" s="465"/>
      <c r="H122" s="465"/>
      <c r="I122" s="465"/>
      <c r="J122" s="333" t="s">
        <v>140</v>
      </c>
      <c r="K122" s="333"/>
      <c r="L122" s="345">
        <v>132861.1</v>
      </c>
      <c r="M122" s="345"/>
      <c r="N122" s="346" t="s">
        <v>407</v>
      </c>
      <c r="O122" s="346"/>
      <c r="P122" s="346"/>
      <c r="Q122" s="347"/>
    </row>
    <row r="123" spans="1:17" ht="19.5" customHeight="1" x14ac:dyDescent="0.3">
      <c r="A123" s="224">
        <v>50</v>
      </c>
      <c r="B123" s="465" t="s">
        <v>329</v>
      </c>
      <c r="C123" s="465"/>
      <c r="D123" s="465"/>
      <c r="E123" s="465"/>
      <c r="F123" s="465"/>
      <c r="G123" s="465"/>
      <c r="H123" s="465"/>
      <c r="I123" s="465"/>
      <c r="J123" s="333" t="s">
        <v>461</v>
      </c>
      <c r="K123" s="333"/>
      <c r="L123" s="345">
        <v>43610000</v>
      </c>
      <c r="M123" s="345"/>
      <c r="N123" s="346" t="s">
        <v>407</v>
      </c>
      <c r="O123" s="346"/>
      <c r="P123" s="346"/>
      <c r="Q123" s="347"/>
    </row>
    <row r="124" spans="1:17" ht="19.5" customHeight="1" x14ac:dyDescent="0.3">
      <c r="A124" s="224"/>
      <c r="B124" s="484" t="s">
        <v>330</v>
      </c>
      <c r="C124" s="484"/>
      <c r="D124" s="484"/>
      <c r="E124" s="484"/>
      <c r="F124" s="484"/>
      <c r="G124" s="484"/>
      <c r="H124" s="484"/>
      <c r="I124" s="484"/>
      <c r="J124" s="481"/>
      <c r="K124" s="481"/>
      <c r="L124" s="485">
        <f>+L73+L74+L75+L76+L77+L78+L79+L80+L81+L82+L83+L84+L85+L86+L87+L89+L90+L91+L92+L93+L94+L95+L96+L97+L98+L99+L100+L101+L102+L103+L104+L106+L107+L108+L109+L110+L111+L112+L113+L114+L115+L117+L118+L121+L122+L123</f>
        <v>85940020.469999999</v>
      </c>
      <c r="M124" s="485"/>
      <c r="N124" s="332"/>
      <c r="O124" s="332"/>
      <c r="P124" s="332"/>
      <c r="Q124" s="482"/>
    </row>
    <row r="125" spans="1:17" x14ac:dyDescent="0.3">
      <c r="A125" s="296"/>
      <c r="B125" s="290"/>
      <c r="C125" s="290"/>
      <c r="D125" s="291"/>
      <c r="E125" s="291"/>
      <c r="F125" s="291"/>
      <c r="G125" s="291"/>
      <c r="H125" s="291"/>
      <c r="I125" s="291"/>
      <c r="J125" s="291"/>
      <c r="K125" s="291"/>
      <c r="L125" s="291"/>
      <c r="M125" s="291"/>
      <c r="N125" s="291"/>
      <c r="O125" s="291"/>
      <c r="P125" s="291"/>
      <c r="Q125" s="297"/>
    </row>
    <row r="126" spans="1:17" x14ac:dyDescent="0.3">
      <c r="A126" s="362" t="s">
        <v>63</v>
      </c>
      <c r="B126" s="363"/>
      <c r="C126" s="363"/>
      <c r="D126" s="363"/>
      <c r="E126" s="363"/>
      <c r="F126" s="363"/>
      <c r="G126" s="363"/>
      <c r="H126" s="363"/>
      <c r="I126" s="363"/>
      <c r="J126" s="363"/>
      <c r="K126" s="363"/>
      <c r="L126" s="363"/>
      <c r="M126" s="363"/>
      <c r="N126" s="363"/>
      <c r="O126" s="363"/>
      <c r="P126" s="363"/>
      <c r="Q126" s="364"/>
    </row>
    <row r="127" spans="1:17" x14ac:dyDescent="0.3">
      <c r="A127" s="365" t="s">
        <v>110</v>
      </c>
      <c r="B127" s="366"/>
      <c r="C127" s="366"/>
      <c r="D127" s="366"/>
      <c r="E127" s="366"/>
      <c r="F127" s="366" t="s">
        <v>111</v>
      </c>
      <c r="G127" s="366"/>
      <c r="H127" s="366"/>
      <c r="I127" s="366"/>
      <c r="J127" s="366" t="s">
        <v>112</v>
      </c>
      <c r="K127" s="366"/>
      <c r="L127" s="366"/>
      <c r="M127" s="366"/>
      <c r="N127" s="366" t="s">
        <v>105</v>
      </c>
      <c r="O127" s="366"/>
      <c r="P127" s="366"/>
      <c r="Q127" s="461"/>
    </row>
    <row r="128" spans="1:17" ht="42" customHeight="1" x14ac:dyDescent="0.3">
      <c r="A128" s="483" t="s">
        <v>163</v>
      </c>
      <c r="B128" s="463"/>
      <c r="C128" s="463"/>
      <c r="D128" s="463"/>
      <c r="E128" s="463"/>
      <c r="F128" s="462" t="s">
        <v>141</v>
      </c>
      <c r="G128" s="462"/>
      <c r="H128" s="462"/>
      <c r="I128" s="462"/>
      <c r="J128" s="462" t="s">
        <v>162</v>
      </c>
      <c r="K128" s="462"/>
      <c r="L128" s="462"/>
      <c r="M128" s="462"/>
      <c r="N128" s="463" t="s">
        <v>164</v>
      </c>
      <c r="O128" s="463"/>
      <c r="P128" s="463"/>
      <c r="Q128" s="464"/>
    </row>
    <row r="129" spans="1:17" ht="27" customHeight="1" x14ac:dyDescent="0.3">
      <c r="A129" s="483"/>
      <c r="B129" s="463"/>
      <c r="C129" s="463"/>
      <c r="D129" s="463"/>
      <c r="E129" s="463"/>
      <c r="F129" s="462"/>
      <c r="G129" s="462"/>
      <c r="H129" s="462"/>
      <c r="I129" s="462"/>
      <c r="J129" s="462"/>
      <c r="K129" s="462"/>
      <c r="L129" s="462"/>
      <c r="M129" s="462"/>
      <c r="N129" s="463"/>
      <c r="O129" s="463"/>
      <c r="P129" s="463"/>
      <c r="Q129" s="464"/>
    </row>
    <row r="130" spans="1:17" ht="17.25" customHeight="1" x14ac:dyDescent="0.3">
      <c r="A130" s="365" t="s">
        <v>8</v>
      </c>
      <c r="B130" s="366"/>
      <c r="C130" s="366"/>
      <c r="D130" s="465" t="s">
        <v>133</v>
      </c>
      <c r="E130" s="465"/>
      <c r="F130" s="465"/>
      <c r="G130" s="465"/>
      <c r="H130" s="465"/>
      <c r="I130" s="465"/>
      <c r="J130" s="465"/>
      <c r="K130" s="465"/>
      <c r="L130" s="465"/>
      <c r="M130" s="465"/>
      <c r="N130" s="465"/>
      <c r="O130" s="465"/>
      <c r="P130" s="465"/>
      <c r="Q130" s="466"/>
    </row>
    <row r="131" spans="1:17" s="27" customFormat="1" x14ac:dyDescent="0.3">
      <c r="A131" s="296"/>
      <c r="B131" s="290"/>
      <c r="C131" s="290"/>
      <c r="D131" s="291"/>
      <c r="E131" s="291"/>
      <c r="F131" s="291"/>
      <c r="G131" s="291"/>
      <c r="H131" s="291"/>
      <c r="I131" s="291"/>
      <c r="J131" s="291"/>
      <c r="K131" s="291"/>
      <c r="L131" s="291"/>
      <c r="M131" s="291"/>
      <c r="N131" s="291"/>
      <c r="O131" s="291"/>
      <c r="P131" s="291"/>
      <c r="Q131" s="297"/>
    </row>
    <row r="132" spans="1:17" ht="15.75" customHeight="1" x14ac:dyDescent="0.3">
      <c r="A132" s="365" t="s">
        <v>82</v>
      </c>
      <c r="B132" s="366"/>
      <c r="C132" s="366"/>
      <c r="D132" s="366" t="s">
        <v>7</v>
      </c>
      <c r="E132" s="366"/>
      <c r="F132" s="366"/>
      <c r="G132" s="366" t="s">
        <v>115</v>
      </c>
      <c r="H132" s="366"/>
      <c r="I132" s="366"/>
      <c r="J132" s="366" t="s">
        <v>114</v>
      </c>
      <c r="K132" s="366"/>
      <c r="L132" s="366"/>
      <c r="M132" s="366"/>
      <c r="N132" s="366" t="s">
        <v>116</v>
      </c>
      <c r="O132" s="366"/>
      <c r="P132" s="366"/>
      <c r="Q132" s="461"/>
    </row>
    <row r="133" spans="1:17" ht="112.5" customHeight="1" x14ac:dyDescent="0.3">
      <c r="A133" s="344" t="s">
        <v>45</v>
      </c>
      <c r="B133" s="481"/>
      <c r="C133" s="481"/>
      <c r="D133" s="481" t="s">
        <v>48</v>
      </c>
      <c r="E133" s="481"/>
      <c r="F133" s="481"/>
      <c r="G133" s="481"/>
      <c r="H133" s="481"/>
      <c r="I133" s="481"/>
      <c r="J133" s="333" t="s">
        <v>165</v>
      </c>
      <c r="K133" s="333"/>
      <c r="L133" s="333"/>
      <c r="M133" s="333"/>
      <c r="N133" s="333" t="s">
        <v>166</v>
      </c>
      <c r="O133" s="333"/>
      <c r="P133" s="333"/>
      <c r="Q133" s="334"/>
    </row>
    <row r="134" spans="1:17" x14ac:dyDescent="0.3">
      <c r="A134" s="362" t="s">
        <v>418</v>
      </c>
      <c r="B134" s="363"/>
      <c r="C134" s="363"/>
      <c r="D134" s="363"/>
      <c r="E134" s="363"/>
      <c r="F134" s="363"/>
      <c r="G134" s="363"/>
      <c r="H134" s="363"/>
      <c r="I134" s="363"/>
      <c r="J134" s="363"/>
      <c r="K134" s="363"/>
      <c r="L134" s="363"/>
      <c r="M134" s="363"/>
      <c r="N134" s="363"/>
      <c r="O134" s="363"/>
      <c r="P134" s="363"/>
      <c r="Q134" s="364"/>
    </row>
    <row r="135" spans="1:17" x14ac:dyDescent="0.3">
      <c r="A135" s="365" t="s">
        <v>110</v>
      </c>
      <c r="B135" s="366"/>
      <c r="C135" s="366"/>
      <c r="D135" s="366"/>
      <c r="E135" s="366"/>
      <c r="F135" s="366"/>
      <c r="G135" s="366"/>
      <c r="H135" s="366"/>
      <c r="I135" s="366"/>
      <c r="J135" s="366" t="s">
        <v>59</v>
      </c>
      <c r="K135" s="366"/>
      <c r="L135" s="366" t="s">
        <v>116</v>
      </c>
      <c r="M135" s="366"/>
      <c r="N135" s="366" t="s">
        <v>117</v>
      </c>
      <c r="O135" s="366"/>
      <c r="P135" s="366"/>
      <c r="Q135" s="461"/>
    </row>
    <row r="136" spans="1:17" ht="30" customHeight="1" x14ac:dyDescent="0.3">
      <c r="A136" s="224">
        <v>1</v>
      </c>
      <c r="B136" s="332" t="s">
        <v>322</v>
      </c>
      <c r="C136" s="332"/>
      <c r="D136" s="332"/>
      <c r="E136" s="332"/>
      <c r="F136" s="332"/>
      <c r="G136" s="332"/>
      <c r="H136" s="332"/>
      <c r="I136" s="332"/>
      <c r="J136" s="481" t="s">
        <v>395</v>
      </c>
      <c r="K136" s="481"/>
      <c r="L136" s="345">
        <v>8780060.0399999991</v>
      </c>
      <c r="M136" s="345"/>
      <c r="N136" s="346" t="s">
        <v>407</v>
      </c>
      <c r="O136" s="346"/>
      <c r="P136" s="346"/>
      <c r="Q136" s="347"/>
    </row>
    <row r="137" spans="1:17" ht="18" customHeight="1" x14ac:dyDescent="0.3">
      <c r="A137" s="224">
        <v>2</v>
      </c>
      <c r="B137" s="465" t="s">
        <v>396</v>
      </c>
      <c r="C137" s="465"/>
      <c r="D137" s="465"/>
      <c r="E137" s="465"/>
      <c r="F137" s="465"/>
      <c r="G137" s="465"/>
      <c r="H137" s="465"/>
      <c r="I137" s="465"/>
      <c r="J137" s="481" t="s">
        <v>140</v>
      </c>
      <c r="K137" s="481"/>
      <c r="L137" s="345">
        <v>21882.720000000001</v>
      </c>
      <c r="M137" s="345"/>
      <c r="N137" s="346" t="s">
        <v>407</v>
      </c>
      <c r="O137" s="346"/>
      <c r="P137" s="346"/>
      <c r="Q137" s="347"/>
    </row>
    <row r="138" spans="1:17" ht="18" customHeight="1" x14ac:dyDescent="0.3">
      <c r="A138" s="224">
        <v>3</v>
      </c>
      <c r="B138" s="465" t="s">
        <v>335</v>
      </c>
      <c r="C138" s="465"/>
      <c r="D138" s="465"/>
      <c r="E138" s="465"/>
      <c r="F138" s="465"/>
      <c r="G138" s="465"/>
      <c r="H138" s="465"/>
      <c r="I138" s="465"/>
      <c r="J138" s="481" t="s">
        <v>140</v>
      </c>
      <c r="K138" s="481"/>
      <c r="L138" s="345">
        <v>231.36</v>
      </c>
      <c r="M138" s="345"/>
      <c r="N138" s="346" t="s">
        <v>407</v>
      </c>
      <c r="O138" s="346"/>
      <c r="P138" s="346"/>
      <c r="Q138" s="347"/>
    </row>
    <row r="139" spans="1:17" ht="18" customHeight="1" x14ac:dyDescent="0.3">
      <c r="A139" s="224">
        <v>4</v>
      </c>
      <c r="B139" s="465" t="s">
        <v>336</v>
      </c>
      <c r="C139" s="465"/>
      <c r="D139" s="465"/>
      <c r="E139" s="465"/>
      <c r="F139" s="465"/>
      <c r="G139" s="465"/>
      <c r="H139" s="465"/>
      <c r="I139" s="465"/>
      <c r="J139" s="481" t="s">
        <v>410</v>
      </c>
      <c r="K139" s="481"/>
      <c r="L139" s="345">
        <v>672.24</v>
      </c>
      <c r="M139" s="345"/>
      <c r="N139" s="346" t="s">
        <v>407</v>
      </c>
      <c r="O139" s="346"/>
      <c r="P139" s="346"/>
      <c r="Q139" s="347"/>
    </row>
    <row r="140" spans="1:17" ht="18" customHeight="1" x14ac:dyDescent="0.3">
      <c r="A140" s="224">
        <v>5</v>
      </c>
      <c r="B140" s="465" t="s">
        <v>324</v>
      </c>
      <c r="C140" s="465"/>
      <c r="D140" s="465"/>
      <c r="E140" s="465"/>
      <c r="F140" s="465"/>
      <c r="G140" s="465"/>
      <c r="H140" s="465"/>
      <c r="I140" s="465"/>
      <c r="J140" s="481" t="s">
        <v>462</v>
      </c>
      <c r="K140" s="481"/>
      <c r="L140" s="345">
        <v>4203</v>
      </c>
      <c r="M140" s="345"/>
      <c r="N140" s="346" t="s">
        <v>407</v>
      </c>
      <c r="O140" s="346"/>
      <c r="P140" s="346"/>
      <c r="Q140" s="347"/>
    </row>
    <row r="141" spans="1:17" ht="18" customHeight="1" x14ac:dyDescent="0.3">
      <c r="A141" s="224">
        <v>6</v>
      </c>
      <c r="B141" s="465" t="s">
        <v>342</v>
      </c>
      <c r="C141" s="465"/>
      <c r="D141" s="465"/>
      <c r="E141" s="465"/>
      <c r="F141" s="465"/>
      <c r="G141" s="465"/>
      <c r="H141" s="465"/>
      <c r="I141" s="465"/>
      <c r="J141" s="481" t="s">
        <v>463</v>
      </c>
      <c r="K141" s="481"/>
      <c r="L141" s="345">
        <v>483237.24</v>
      </c>
      <c r="M141" s="345"/>
      <c r="N141" s="346" t="s">
        <v>407</v>
      </c>
      <c r="O141" s="346"/>
      <c r="P141" s="346"/>
      <c r="Q141" s="347"/>
    </row>
    <row r="142" spans="1:17" ht="18" customHeight="1" x14ac:dyDescent="0.3">
      <c r="A142" s="224">
        <v>7</v>
      </c>
      <c r="B142" s="465" t="s">
        <v>343</v>
      </c>
      <c r="C142" s="465"/>
      <c r="D142" s="465"/>
      <c r="E142" s="465"/>
      <c r="F142" s="465"/>
      <c r="G142" s="465"/>
      <c r="H142" s="465"/>
      <c r="I142" s="465"/>
      <c r="J142" s="481" t="s">
        <v>411</v>
      </c>
      <c r="K142" s="481"/>
      <c r="L142" s="345">
        <v>237004.56</v>
      </c>
      <c r="M142" s="345"/>
      <c r="N142" s="346" t="s">
        <v>407</v>
      </c>
      <c r="O142" s="346"/>
      <c r="P142" s="346"/>
      <c r="Q142" s="347"/>
    </row>
    <row r="143" spans="1:17" ht="18" customHeight="1" x14ac:dyDescent="0.3">
      <c r="A143" s="224">
        <v>8</v>
      </c>
      <c r="B143" s="465" t="s">
        <v>346</v>
      </c>
      <c r="C143" s="465"/>
      <c r="D143" s="465"/>
      <c r="E143" s="465"/>
      <c r="F143" s="465"/>
      <c r="G143" s="465"/>
      <c r="H143" s="465"/>
      <c r="I143" s="465"/>
      <c r="J143" s="481" t="s">
        <v>464</v>
      </c>
      <c r="K143" s="481"/>
      <c r="L143" s="345">
        <v>1721.4</v>
      </c>
      <c r="M143" s="345"/>
      <c r="N143" s="346" t="s">
        <v>407</v>
      </c>
      <c r="O143" s="346"/>
      <c r="P143" s="346"/>
      <c r="Q143" s="347"/>
    </row>
    <row r="144" spans="1:17" ht="18" customHeight="1" x14ac:dyDescent="0.3">
      <c r="A144" s="224">
        <v>9</v>
      </c>
      <c r="B144" s="465" t="s">
        <v>347</v>
      </c>
      <c r="C144" s="465"/>
      <c r="D144" s="465"/>
      <c r="E144" s="465"/>
      <c r="F144" s="465"/>
      <c r="G144" s="465"/>
      <c r="H144" s="465"/>
      <c r="I144" s="465"/>
      <c r="J144" s="481" t="s">
        <v>465</v>
      </c>
      <c r="K144" s="481"/>
      <c r="L144" s="345">
        <v>8420.8799999999992</v>
      </c>
      <c r="M144" s="345"/>
      <c r="N144" s="346" t="s">
        <v>407</v>
      </c>
      <c r="O144" s="346"/>
      <c r="P144" s="346"/>
      <c r="Q144" s="347"/>
    </row>
    <row r="145" spans="1:17" ht="18" customHeight="1" x14ac:dyDescent="0.3">
      <c r="A145" s="224">
        <v>10</v>
      </c>
      <c r="B145" s="465" t="s">
        <v>220</v>
      </c>
      <c r="C145" s="465"/>
      <c r="D145" s="465"/>
      <c r="E145" s="465"/>
      <c r="F145" s="465"/>
      <c r="G145" s="465"/>
      <c r="H145" s="465"/>
      <c r="I145" s="465"/>
      <c r="J145" s="481" t="s">
        <v>465</v>
      </c>
      <c r="K145" s="481"/>
      <c r="L145" s="345">
        <v>5443.2</v>
      </c>
      <c r="M145" s="345"/>
      <c r="N145" s="346" t="s">
        <v>407</v>
      </c>
      <c r="O145" s="346"/>
      <c r="P145" s="346"/>
      <c r="Q145" s="347"/>
    </row>
    <row r="146" spans="1:17" ht="18" customHeight="1" x14ac:dyDescent="0.3">
      <c r="A146" s="224">
        <v>11</v>
      </c>
      <c r="B146" s="465" t="s">
        <v>349</v>
      </c>
      <c r="C146" s="465"/>
      <c r="D146" s="465"/>
      <c r="E146" s="465"/>
      <c r="F146" s="465"/>
      <c r="G146" s="465"/>
      <c r="H146" s="465"/>
      <c r="I146" s="465"/>
      <c r="J146" s="481" t="s">
        <v>466</v>
      </c>
      <c r="K146" s="481"/>
      <c r="L146" s="345">
        <v>870.12</v>
      </c>
      <c r="M146" s="345"/>
      <c r="N146" s="346" t="s">
        <v>407</v>
      </c>
      <c r="O146" s="346"/>
      <c r="P146" s="346"/>
      <c r="Q146" s="347"/>
    </row>
    <row r="147" spans="1:17" ht="18" customHeight="1" x14ac:dyDescent="0.3">
      <c r="A147" s="224">
        <v>12</v>
      </c>
      <c r="B147" s="465" t="s">
        <v>397</v>
      </c>
      <c r="C147" s="465"/>
      <c r="D147" s="465"/>
      <c r="E147" s="465"/>
      <c r="F147" s="465"/>
      <c r="G147" s="465"/>
      <c r="H147" s="465"/>
      <c r="I147" s="465"/>
      <c r="J147" s="481" t="s">
        <v>411</v>
      </c>
      <c r="K147" s="481"/>
      <c r="L147" s="345">
        <v>935552.97</v>
      </c>
      <c r="M147" s="345"/>
      <c r="N147" s="346" t="s">
        <v>407</v>
      </c>
      <c r="O147" s="346"/>
      <c r="P147" s="346"/>
      <c r="Q147" s="347"/>
    </row>
    <row r="148" spans="1:17" ht="18" customHeight="1" x14ac:dyDescent="0.3">
      <c r="A148" s="224">
        <v>13</v>
      </c>
      <c r="B148" s="465" t="s">
        <v>398</v>
      </c>
      <c r="C148" s="465"/>
      <c r="D148" s="465"/>
      <c r="E148" s="465"/>
      <c r="F148" s="465"/>
      <c r="G148" s="465"/>
      <c r="H148" s="465"/>
      <c r="I148" s="465"/>
      <c r="J148" s="481" t="s">
        <v>140</v>
      </c>
      <c r="K148" s="481"/>
      <c r="L148" s="345">
        <v>941.96</v>
      </c>
      <c r="M148" s="345"/>
      <c r="N148" s="346" t="s">
        <v>407</v>
      </c>
      <c r="O148" s="346"/>
      <c r="P148" s="346"/>
      <c r="Q148" s="347"/>
    </row>
    <row r="149" spans="1:17" ht="18" customHeight="1" x14ac:dyDescent="0.3">
      <c r="A149" s="224">
        <v>14</v>
      </c>
      <c r="B149" s="465" t="s">
        <v>350</v>
      </c>
      <c r="C149" s="465"/>
      <c r="D149" s="465"/>
      <c r="E149" s="465"/>
      <c r="F149" s="465"/>
      <c r="G149" s="465"/>
      <c r="H149" s="465"/>
      <c r="I149" s="465"/>
      <c r="J149" s="481" t="s">
        <v>466</v>
      </c>
      <c r="K149" s="481"/>
      <c r="L149" s="345">
        <v>146153.04</v>
      </c>
      <c r="M149" s="345"/>
      <c r="N149" s="346" t="s">
        <v>407</v>
      </c>
      <c r="O149" s="346"/>
      <c r="P149" s="346"/>
      <c r="Q149" s="347"/>
    </row>
    <row r="150" spans="1:17" ht="18" customHeight="1" x14ac:dyDescent="0.3">
      <c r="A150" s="224">
        <v>15</v>
      </c>
      <c r="B150" s="465" t="s">
        <v>353</v>
      </c>
      <c r="C150" s="465"/>
      <c r="D150" s="465"/>
      <c r="E150" s="465"/>
      <c r="F150" s="465"/>
      <c r="G150" s="465"/>
      <c r="H150" s="465"/>
      <c r="I150" s="465"/>
      <c r="J150" s="481" t="s">
        <v>452</v>
      </c>
      <c r="K150" s="481"/>
      <c r="L150" s="345">
        <v>5078427.96</v>
      </c>
      <c r="M150" s="345"/>
      <c r="N150" s="346" t="s">
        <v>407</v>
      </c>
      <c r="O150" s="346"/>
      <c r="P150" s="346"/>
      <c r="Q150" s="347"/>
    </row>
    <row r="151" spans="1:17" ht="18" customHeight="1" x14ac:dyDescent="0.3">
      <c r="A151" s="224">
        <v>16</v>
      </c>
      <c r="B151" s="465" t="s">
        <v>399</v>
      </c>
      <c r="C151" s="465"/>
      <c r="D151" s="465"/>
      <c r="E151" s="465"/>
      <c r="F151" s="465"/>
      <c r="G151" s="465"/>
      <c r="H151" s="465"/>
      <c r="I151" s="465"/>
      <c r="J151" s="481" t="s">
        <v>140</v>
      </c>
      <c r="K151" s="481"/>
      <c r="L151" s="345">
        <v>6760.32</v>
      </c>
      <c r="M151" s="345"/>
      <c r="N151" s="346" t="s">
        <v>407</v>
      </c>
      <c r="O151" s="346"/>
      <c r="P151" s="346"/>
      <c r="Q151" s="347"/>
    </row>
    <row r="152" spans="1:17" ht="18" customHeight="1" x14ac:dyDescent="0.3">
      <c r="A152" s="224">
        <v>17</v>
      </c>
      <c r="B152" s="465" t="s">
        <v>355</v>
      </c>
      <c r="C152" s="465"/>
      <c r="D152" s="465"/>
      <c r="E152" s="465"/>
      <c r="F152" s="465"/>
      <c r="G152" s="465"/>
      <c r="H152" s="465"/>
      <c r="I152" s="465"/>
      <c r="J152" s="481" t="s">
        <v>140</v>
      </c>
      <c r="K152" s="481"/>
      <c r="L152" s="345">
        <v>154019.76</v>
      </c>
      <c r="M152" s="345"/>
      <c r="N152" s="346" t="s">
        <v>407</v>
      </c>
      <c r="O152" s="346"/>
      <c r="P152" s="346"/>
      <c r="Q152" s="347"/>
    </row>
    <row r="153" spans="1:17" ht="18" customHeight="1" x14ac:dyDescent="0.3">
      <c r="A153" s="224">
        <v>18</v>
      </c>
      <c r="B153" s="465" t="s">
        <v>229</v>
      </c>
      <c r="C153" s="465"/>
      <c r="D153" s="465"/>
      <c r="E153" s="465"/>
      <c r="F153" s="465"/>
      <c r="G153" s="465"/>
      <c r="H153" s="465"/>
      <c r="I153" s="465"/>
      <c r="J153" s="481" t="s">
        <v>140</v>
      </c>
      <c r="K153" s="481"/>
      <c r="L153" s="345">
        <v>0</v>
      </c>
      <c r="M153" s="345"/>
      <c r="N153" s="346" t="s">
        <v>407</v>
      </c>
      <c r="O153" s="346"/>
      <c r="P153" s="346"/>
      <c r="Q153" s="347"/>
    </row>
    <row r="154" spans="1:17" ht="18" customHeight="1" x14ac:dyDescent="0.3">
      <c r="A154" s="224">
        <v>19</v>
      </c>
      <c r="B154" s="465" t="s">
        <v>400</v>
      </c>
      <c r="C154" s="465"/>
      <c r="D154" s="465"/>
      <c r="E154" s="465"/>
      <c r="F154" s="465"/>
      <c r="G154" s="465"/>
      <c r="H154" s="465"/>
      <c r="I154" s="465"/>
      <c r="J154" s="481" t="s">
        <v>140</v>
      </c>
      <c r="K154" s="481"/>
      <c r="L154" s="345">
        <v>308.52</v>
      </c>
      <c r="M154" s="345"/>
      <c r="N154" s="346" t="s">
        <v>407</v>
      </c>
      <c r="O154" s="346"/>
      <c r="P154" s="346"/>
      <c r="Q154" s="347"/>
    </row>
    <row r="155" spans="1:17" ht="18" customHeight="1" x14ac:dyDescent="0.3">
      <c r="A155" s="224">
        <v>20</v>
      </c>
      <c r="B155" s="465" t="s">
        <v>359</v>
      </c>
      <c r="C155" s="465"/>
      <c r="D155" s="465"/>
      <c r="E155" s="465"/>
      <c r="F155" s="465"/>
      <c r="G155" s="465"/>
      <c r="H155" s="465"/>
      <c r="I155" s="465"/>
      <c r="J155" s="481" t="s">
        <v>140</v>
      </c>
      <c r="K155" s="481"/>
      <c r="L155" s="345">
        <v>86649.48</v>
      </c>
      <c r="M155" s="345"/>
      <c r="N155" s="346" t="s">
        <v>407</v>
      </c>
      <c r="O155" s="346"/>
      <c r="P155" s="346"/>
      <c r="Q155" s="347"/>
    </row>
    <row r="156" spans="1:17" ht="18" customHeight="1" x14ac:dyDescent="0.3">
      <c r="A156" s="224">
        <v>21</v>
      </c>
      <c r="B156" s="465" t="s">
        <v>325</v>
      </c>
      <c r="C156" s="465"/>
      <c r="D156" s="465"/>
      <c r="E156" s="465"/>
      <c r="F156" s="465"/>
      <c r="G156" s="465"/>
      <c r="H156" s="465"/>
      <c r="I156" s="465"/>
      <c r="J156" s="481" t="s">
        <v>140</v>
      </c>
      <c r="K156" s="481"/>
      <c r="L156" s="345">
        <v>1678.68</v>
      </c>
      <c r="M156" s="345"/>
      <c r="N156" s="346" t="s">
        <v>407</v>
      </c>
      <c r="O156" s="346"/>
      <c r="P156" s="346"/>
      <c r="Q156" s="347"/>
    </row>
    <row r="157" spans="1:17" ht="18" customHeight="1" x14ac:dyDescent="0.3">
      <c r="A157" s="224">
        <v>22</v>
      </c>
      <c r="B157" s="465" t="s">
        <v>358</v>
      </c>
      <c r="C157" s="465"/>
      <c r="D157" s="465"/>
      <c r="E157" s="465"/>
      <c r="F157" s="465"/>
      <c r="G157" s="465"/>
      <c r="H157" s="465"/>
      <c r="I157" s="465"/>
      <c r="J157" s="481" t="s">
        <v>140</v>
      </c>
      <c r="K157" s="481"/>
      <c r="L157" s="345">
        <v>2802.48</v>
      </c>
      <c r="M157" s="345"/>
      <c r="N157" s="346" t="s">
        <v>407</v>
      </c>
      <c r="O157" s="346"/>
      <c r="P157" s="346"/>
      <c r="Q157" s="347"/>
    </row>
    <row r="158" spans="1:17" ht="18" customHeight="1" x14ac:dyDescent="0.3">
      <c r="A158" s="224">
        <v>23</v>
      </c>
      <c r="B158" s="465" t="s">
        <v>361</v>
      </c>
      <c r="C158" s="465"/>
      <c r="D158" s="465"/>
      <c r="E158" s="465"/>
      <c r="F158" s="465"/>
      <c r="G158" s="465"/>
      <c r="H158" s="465"/>
      <c r="I158" s="465"/>
      <c r="J158" s="481" t="s">
        <v>140</v>
      </c>
      <c r="K158" s="481"/>
      <c r="L158" s="345">
        <v>0</v>
      </c>
      <c r="M158" s="345"/>
      <c r="N158" s="346" t="s">
        <v>407</v>
      </c>
      <c r="O158" s="346"/>
      <c r="P158" s="346"/>
      <c r="Q158" s="347"/>
    </row>
    <row r="159" spans="1:17" ht="18" customHeight="1" x14ac:dyDescent="0.3">
      <c r="A159" s="224">
        <v>24</v>
      </c>
      <c r="B159" s="465" t="s">
        <v>362</v>
      </c>
      <c r="C159" s="465"/>
      <c r="D159" s="465"/>
      <c r="E159" s="465"/>
      <c r="F159" s="465"/>
      <c r="G159" s="465"/>
      <c r="H159" s="465"/>
      <c r="I159" s="465"/>
      <c r="J159" s="481" t="s">
        <v>140</v>
      </c>
      <c r="K159" s="481"/>
      <c r="L159" s="345">
        <v>77682.960000000006</v>
      </c>
      <c r="M159" s="345"/>
      <c r="N159" s="346" t="s">
        <v>407</v>
      </c>
      <c r="O159" s="346"/>
      <c r="P159" s="346"/>
      <c r="Q159" s="347"/>
    </row>
    <row r="160" spans="1:17" ht="18" customHeight="1" x14ac:dyDescent="0.3">
      <c r="A160" s="224">
        <v>25</v>
      </c>
      <c r="B160" s="465" t="s">
        <v>363</v>
      </c>
      <c r="C160" s="465"/>
      <c r="D160" s="465"/>
      <c r="E160" s="465"/>
      <c r="F160" s="465"/>
      <c r="G160" s="465"/>
      <c r="H160" s="465"/>
      <c r="I160" s="465"/>
      <c r="J160" s="481" t="s">
        <v>140</v>
      </c>
      <c r="K160" s="481"/>
      <c r="L160" s="345">
        <v>119479.92</v>
      </c>
      <c r="M160" s="345"/>
      <c r="N160" s="346" t="s">
        <v>407</v>
      </c>
      <c r="O160" s="346"/>
      <c r="P160" s="346"/>
      <c r="Q160" s="347"/>
    </row>
    <row r="161" spans="1:17" ht="18" customHeight="1" x14ac:dyDescent="0.3">
      <c r="A161" s="224">
        <v>26</v>
      </c>
      <c r="B161" s="465" t="s">
        <v>369</v>
      </c>
      <c r="C161" s="465"/>
      <c r="D161" s="465"/>
      <c r="E161" s="465"/>
      <c r="F161" s="465"/>
      <c r="G161" s="465"/>
      <c r="H161" s="465"/>
      <c r="I161" s="465"/>
      <c r="J161" s="481" t="s">
        <v>140</v>
      </c>
      <c r="K161" s="481"/>
      <c r="L161" s="345">
        <v>61026</v>
      </c>
      <c r="M161" s="345"/>
      <c r="N161" s="346" t="s">
        <v>407</v>
      </c>
      <c r="O161" s="346"/>
      <c r="P161" s="346"/>
      <c r="Q161" s="347"/>
    </row>
    <row r="162" spans="1:17" ht="18" customHeight="1" x14ac:dyDescent="0.3">
      <c r="A162" s="224">
        <v>27</v>
      </c>
      <c r="B162" s="465" t="s">
        <v>370</v>
      </c>
      <c r="C162" s="465"/>
      <c r="D162" s="465"/>
      <c r="E162" s="465"/>
      <c r="F162" s="465"/>
      <c r="G162" s="465"/>
      <c r="H162" s="465"/>
      <c r="I162" s="465"/>
      <c r="J162" s="481" t="s">
        <v>460</v>
      </c>
      <c r="K162" s="481"/>
      <c r="L162" s="345">
        <v>860050.92</v>
      </c>
      <c r="M162" s="345"/>
      <c r="N162" s="346" t="s">
        <v>407</v>
      </c>
      <c r="O162" s="346"/>
      <c r="P162" s="346"/>
      <c r="Q162" s="347"/>
    </row>
    <row r="163" spans="1:17" ht="18" customHeight="1" x14ac:dyDescent="0.3">
      <c r="A163" s="224">
        <v>28</v>
      </c>
      <c r="B163" s="465" t="s">
        <v>326</v>
      </c>
      <c r="C163" s="465"/>
      <c r="D163" s="465"/>
      <c r="E163" s="465"/>
      <c r="F163" s="465"/>
      <c r="G163" s="465"/>
      <c r="H163" s="465"/>
      <c r="I163" s="465"/>
      <c r="J163" s="481" t="s">
        <v>460</v>
      </c>
      <c r="K163" s="481"/>
      <c r="L163" s="345">
        <v>6517317.7199999997</v>
      </c>
      <c r="M163" s="345"/>
      <c r="N163" s="346" t="s">
        <v>407</v>
      </c>
      <c r="O163" s="346"/>
      <c r="P163" s="346"/>
      <c r="Q163" s="347"/>
    </row>
    <row r="164" spans="1:17" ht="18" customHeight="1" x14ac:dyDescent="0.3">
      <c r="A164" s="224">
        <v>29</v>
      </c>
      <c r="B164" s="465" t="s">
        <v>372</v>
      </c>
      <c r="C164" s="465"/>
      <c r="D164" s="465"/>
      <c r="E164" s="465"/>
      <c r="F164" s="465"/>
      <c r="G164" s="465"/>
      <c r="H164" s="465"/>
      <c r="I164" s="465"/>
      <c r="J164" s="481" t="s">
        <v>409</v>
      </c>
      <c r="K164" s="481"/>
      <c r="L164" s="345">
        <v>237.48</v>
      </c>
      <c r="M164" s="345"/>
      <c r="N164" s="346" t="s">
        <v>407</v>
      </c>
      <c r="O164" s="346"/>
      <c r="P164" s="346"/>
      <c r="Q164" s="347"/>
    </row>
    <row r="165" spans="1:17" ht="18" customHeight="1" x14ac:dyDescent="0.3">
      <c r="A165" s="224">
        <v>30</v>
      </c>
      <c r="B165" s="465" t="s">
        <v>327</v>
      </c>
      <c r="C165" s="465"/>
      <c r="D165" s="465"/>
      <c r="E165" s="465"/>
      <c r="F165" s="465"/>
      <c r="G165" s="465"/>
      <c r="H165" s="465"/>
      <c r="I165" s="465"/>
      <c r="J165" s="481" t="s">
        <v>409</v>
      </c>
      <c r="K165" s="481"/>
      <c r="L165" s="345">
        <v>0</v>
      </c>
      <c r="M165" s="345"/>
      <c r="N165" s="346" t="s">
        <v>407</v>
      </c>
      <c r="O165" s="346"/>
      <c r="P165" s="346"/>
      <c r="Q165" s="347"/>
    </row>
    <row r="166" spans="1:17" ht="18" customHeight="1" x14ac:dyDescent="0.3">
      <c r="A166" s="224">
        <v>31</v>
      </c>
      <c r="B166" s="465" t="s">
        <v>373</v>
      </c>
      <c r="C166" s="465"/>
      <c r="D166" s="465"/>
      <c r="E166" s="465"/>
      <c r="F166" s="465"/>
      <c r="G166" s="465"/>
      <c r="H166" s="465"/>
      <c r="I166" s="465"/>
      <c r="J166" s="481" t="s">
        <v>409</v>
      </c>
      <c r="K166" s="481"/>
      <c r="L166" s="345">
        <v>2971473.03</v>
      </c>
      <c r="M166" s="345"/>
      <c r="N166" s="346" t="s">
        <v>407</v>
      </c>
      <c r="O166" s="346"/>
      <c r="P166" s="346"/>
      <c r="Q166" s="347"/>
    </row>
    <row r="167" spans="1:17" ht="18" customHeight="1" x14ac:dyDescent="0.3">
      <c r="A167" s="224">
        <v>32</v>
      </c>
      <c r="B167" s="465" t="s">
        <v>374</v>
      </c>
      <c r="C167" s="465"/>
      <c r="D167" s="465"/>
      <c r="E167" s="465"/>
      <c r="F167" s="465"/>
      <c r="G167" s="465"/>
      <c r="H167" s="465"/>
      <c r="I167" s="465"/>
      <c r="J167" s="481" t="s">
        <v>414</v>
      </c>
      <c r="K167" s="481"/>
      <c r="L167" s="345">
        <v>0</v>
      </c>
      <c r="M167" s="345"/>
      <c r="N167" s="346" t="s">
        <v>407</v>
      </c>
      <c r="O167" s="346"/>
      <c r="P167" s="346"/>
      <c r="Q167" s="347"/>
    </row>
    <row r="168" spans="1:17" ht="18" customHeight="1" x14ac:dyDescent="0.3">
      <c r="A168" s="224">
        <v>33</v>
      </c>
      <c r="B168" s="465" t="s">
        <v>253</v>
      </c>
      <c r="C168" s="465"/>
      <c r="D168" s="465"/>
      <c r="E168" s="465"/>
      <c r="F168" s="465"/>
      <c r="G168" s="465"/>
      <c r="H168" s="465"/>
      <c r="I168" s="465"/>
      <c r="J168" s="481" t="s">
        <v>409</v>
      </c>
      <c r="K168" s="481"/>
      <c r="L168" s="345">
        <v>0</v>
      </c>
      <c r="M168" s="345"/>
      <c r="N168" s="346" t="s">
        <v>407</v>
      </c>
      <c r="O168" s="346"/>
      <c r="P168" s="346"/>
      <c r="Q168" s="347"/>
    </row>
    <row r="169" spans="1:17" ht="18" customHeight="1" x14ac:dyDescent="0.3">
      <c r="A169" s="224">
        <v>34</v>
      </c>
      <c r="B169" s="465" t="s">
        <v>377</v>
      </c>
      <c r="C169" s="465"/>
      <c r="D169" s="465"/>
      <c r="E169" s="465"/>
      <c r="F169" s="465"/>
      <c r="G169" s="465"/>
      <c r="H169" s="465"/>
      <c r="I169" s="465"/>
      <c r="J169" s="481" t="s">
        <v>409</v>
      </c>
      <c r="K169" s="481"/>
      <c r="L169" s="345">
        <v>4092.72</v>
      </c>
      <c r="M169" s="345"/>
      <c r="N169" s="346" t="s">
        <v>407</v>
      </c>
      <c r="O169" s="346"/>
      <c r="P169" s="346"/>
      <c r="Q169" s="347"/>
    </row>
    <row r="170" spans="1:17" ht="18" customHeight="1" x14ac:dyDescent="0.3">
      <c r="A170" s="224">
        <v>35</v>
      </c>
      <c r="B170" s="465" t="s">
        <v>378</v>
      </c>
      <c r="C170" s="465"/>
      <c r="D170" s="465"/>
      <c r="E170" s="465"/>
      <c r="F170" s="465"/>
      <c r="G170" s="465"/>
      <c r="H170" s="465"/>
      <c r="I170" s="465"/>
      <c r="J170" s="481" t="s">
        <v>414</v>
      </c>
      <c r="K170" s="481"/>
      <c r="L170" s="345">
        <v>1232906.04</v>
      </c>
      <c r="M170" s="345"/>
      <c r="N170" s="346" t="s">
        <v>407</v>
      </c>
      <c r="O170" s="346"/>
      <c r="P170" s="346"/>
      <c r="Q170" s="347"/>
    </row>
    <row r="171" spans="1:17" ht="18" customHeight="1" x14ac:dyDescent="0.3">
      <c r="A171" s="224">
        <v>36</v>
      </c>
      <c r="B171" s="465" t="s">
        <v>401</v>
      </c>
      <c r="C171" s="465"/>
      <c r="D171" s="465"/>
      <c r="E171" s="465"/>
      <c r="F171" s="465"/>
      <c r="G171" s="465"/>
      <c r="H171" s="465"/>
      <c r="I171" s="465"/>
      <c r="J171" s="481" t="s">
        <v>409</v>
      </c>
      <c r="K171" s="481"/>
      <c r="L171" s="345">
        <v>6959.88</v>
      </c>
      <c r="M171" s="345"/>
      <c r="N171" s="346" t="s">
        <v>407</v>
      </c>
      <c r="O171" s="346"/>
      <c r="P171" s="346"/>
      <c r="Q171" s="347"/>
    </row>
    <row r="172" spans="1:17" ht="18" customHeight="1" x14ac:dyDescent="0.3">
      <c r="A172" s="224">
        <v>37</v>
      </c>
      <c r="B172" s="465" t="s">
        <v>379</v>
      </c>
      <c r="C172" s="465"/>
      <c r="D172" s="465"/>
      <c r="E172" s="465"/>
      <c r="F172" s="465"/>
      <c r="G172" s="465"/>
      <c r="H172" s="465"/>
      <c r="I172" s="465"/>
      <c r="J172" s="481" t="s">
        <v>409</v>
      </c>
      <c r="K172" s="481"/>
      <c r="L172" s="345">
        <v>3041465.8</v>
      </c>
      <c r="M172" s="345"/>
      <c r="N172" s="346" t="s">
        <v>407</v>
      </c>
      <c r="O172" s="346"/>
      <c r="P172" s="346"/>
      <c r="Q172" s="347"/>
    </row>
    <row r="173" spans="1:17" ht="18" customHeight="1" x14ac:dyDescent="0.3">
      <c r="A173" s="224">
        <v>38</v>
      </c>
      <c r="B173" s="465" t="s">
        <v>402</v>
      </c>
      <c r="C173" s="465"/>
      <c r="D173" s="465"/>
      <c r="E173" s="465"/>
      <c r="F173" s="465"/>
      <c r="G173" s="465"/>
      <c r="H173" s="465"/>
      <c r="I173" s="465"/>
      <c r="J173" s="481" t="s">
        <v>467</v>
      </c>
      <c r="K173" s="481"/>
      <c r="L173" s="345">
        <v>30710485.84</v>
      </c>
      <c r="M173" s="345"/>
      <c r="N173" s="346" t="s">
        <v>407</v>
      </c>
      <c r="O173" s="346"/>
      <c r="P173" s="346"/>
      <c r="Q173" s="347"/>
    </row>
    <row r="174" spans="1:17" ht="18" customHeight="1" x14ac:dyDescent="0.3">
      <c r="A174" s="224">
        <v>39</v>
      </c>
      <c r="B174" s="465" t="s">
        <v>382</v>
      </c>
      <c r="C174" s="465"/>
      <c r="D174" s="465"/>
      <c r="E174" s="465"/>
      <c r="F174" s="465"/>
      <c r="G174" s="465"/>
      <c r="H174" s="465"/>
      <c r="I174" s="465"/>
      <c r="J174" s="481" t="s">
        <v>468</v>
      </c>
      <c r="K174" s="481"/>
      <c r="L174" s="345">
        <v>0</v>
      </c>
      <c r="M174" s="345"/>
      <c r="N174" s="346" t="s">
        <v>407</v>
      </c>
      <c r="O174" s="346"/>
      <c r="P174" s="346"/>
      <c r="Q174" s="347"/>
    </row>
    <row r="175" spans="1:17" ht="18" customHeight="1" x14ac:dyDescent="0.3">
      <c r="A175" s="224">
        <v>40</v>
      </c>
      <c r="B175" s="465" t="s">
        <v>383</v>
      </c>
      <c r="C175" s="465"/>
      <c r="D175" s="465"/>
      <c r="E175" s="465"/>
      <c r="F175" s="465"/>
      <c r="G175" s="465"/>
      <c r="H175" s="465"/>
      <c r="I175" s="465"/>
      <c r="J175" s="481" t="s">
        <v>458</v>
      </c>
      <c r="K175" s="481"/>
      <c r="L175" s="345">
        <v>7429.56</v>
      </c>
      <c r="M175" s="345"/>
      <c r="N175" s="346" t="s">
        <v>407</v>
      </c>
      <c r="O175" s="346"/>
      <c r="P175" s="346"/>
      <c r="Q175" s="347"/>
    </row>
    <row r="176" spans="1:17" ht="18" customHeight="1" x14ac:dyDescent="0.3">
      <c r="A176" s="224">
        <v>41</v>
      </c>
      <c r="B176" s="465" t="s">
        <v>384</v>
      </c>
      <c r="C176" s="465"/>
      <c r="D176" s="465"/>
      <c r="E176" s="465"/>
      <c r="F176" s="465"/>
      <c r="G176" s="465"/>
      <c r="H176" s="465"/>
      <c r="I176" s="465"/>
      <c r="J176" s="481" t="s">
        <v>469</v>
      </c>
      <c r="K176" s="481"/>
      <c r="L176" s="345">
        <v>172110.72</v>
      </c>
      <c r="M176" s="345"/>
      <c r="N176" s="346" t="s">
        <v>407</v>
      </c>
      <c r="O176" s="346"/>
      <c r="P176" s="346"/>
      <c r="Q176" s="347"/>
    </row>
    <row r="177" spans="1:17" ht="18" customHeight="1" x14ac:dyDescent="0.3">
      <c r="A177" s="224">
        <v>42</v>
      </c>
      <c r="B177" s="465" t="s">
        <v>403</v>
      </c>
      <c r="C177" s="465"/>
      <c r="D177" s="465"/>
      <c r="E177" s="465"/>
      <c r="F177" s="465"/>
      <c r="G177" s="465"/>
      <c r="H177" s="465"/>
      <c r="I177" s="465"/>
      <c r="J177" s="481" t="s">
        <v>409</v>
      </c>
      <c r="K177" s="481"/>
      <c r="L177" s="345">
        <v>40043923.399999999</v>
      </c>
      <c r="M177" s="345"/>
      <c r="N177" s="346" t="s">
        <v>407</v>
      </c>
      <c r="O177" s="346"/>
      <c r="P177" s="346"/>
      <c r="Q177" s="347"/>
    </row>
    <row r="178" spans="1:17" ht="18" customHeight="1" x14ac:dyDescent="0.3">
      <c r="A178" s="224">
        <v>43</v>
      </c>
      <c r="B178" s="465" t="s">
        <v>385</v>
      </c>
      <c r="C178" s="465"/>
      <c r="D178" s="465"/>
      <c r="E178" s="465"/>
      <c r="F178" s="465"/>
      <c r="G178" s="465"/>
      <c r="H178" s="465"/>
      <c r="I178" s="465"/>
      <c r="J178" s="481" t="s">
        <v>140</v>
      </c>
      <c r="K178" s="481"/>
      <c r="L178" s="345">
        <v>0</v>
      </c>
      <c r="M178" s="345"/>
      <c r="N178" s="346" t="s">
        <v>407</v>
      </c>
      <c r="O178" s="346"/>
      <c r="P178" s="346"/>
      <c r="Q178" s="347"/>
    </row>
    <row r="179" spans="1:17" ht="18" customHeight="1" x14ac:dyDescent="0.3">
      <c r="A179" s="224">
        <v>44</v>
      </c>
      <c r="B179" s="465" t="s">
        <v>404</v>
      </c>
      <c r="C179" s="465"/>
      <c r="D179" s="465"/>
      <c r="E179" s="465"/>
      <c r="F179" s="465"/>
      <c r="G179" s="465"/>
      <c r="H179" s="465"/>
      <c r="I179" s="465"/>
      <c r="J179" s="481" t="s">
        <v>140</v>
      </c>
      <c r="K179" s="481"/>
      <c r="L179" s="345">
        <v>242451.36</v>
      </c>
      <c r="M179" s="345"/>
      <c r="N179" s="346" t="s">
        <v>407</v>
      </c>
      <c r="O179" s="346"/>
      <c r="P179" s="346"/>
      <c r="Q179" s="347"/>
    </row>
    <row r="180" spans="1:17" ht="18" customHeight="1" x14ac:dyDescent="0.3">
      <c r="A180" s="224">
        <v>45</v>
      </c>
      <c r="B180" s="465" t="s">
        <v>405</v>
      </c>
      <c r="C180" s="465"/>
      <c r="D180" s="465"/>
      <c r="E180" s="465"/>
      <c r="F180" s="465"/>
      <c r="G180" s="465"/>
      <c r="H180" s="465"/>
      <c r="I180" s="465"/>
      <c r="J180" s="481" t="s">
        <v>470</v>
      </c>
      <c r="K180" s="481"/>
      <c r="L180" s="345">
        <v>2291161.58</v>
      </c>
      <c r="M180" s="345"/>
      <c r="N180" s="346" t="s">
        <v>407</v>
      </c>
      <c r="O180" s="346"/>
      <c r="P180" s="346"/>
      <c r="Q180" s="347"/>
    </row>
    <row r="181" spans="1:17" ht="18" customHeight="1" x14ac:dyDescent="0.3">
      <c r="A181" s="224"/>
      <c r="B181" s="484" t="s">
        <v>330</v>
      </c>
      <c r="C181" s="484"/>
      <c r="D181" s="484"/>
      <c r="E181" s="484"/>
      <c r="F181" s="484"/>
      <c r="G181" s="484"/>
      <c r="H181" s="484"/>
      <c r="I181" s="484"/>
      <c r="J181" s="481"/>
      <c r="K181" s="481"/>
      <c r="L181" s="485">
        <f>+L136+L137+L138+L139+L140+L141+L142+L143+L144+L145+L146+L147+L148+L149+L150+L151+L152+L154+L155+L156+L157+L159+L160+L161+L162+L163+L164+L166+L169+L170+L171+L172+L173+L175+L176+L177+L179+L180</f>
        <v>104317296.86</v>
      </c>
      <c r="M181" s="485"/>
      <c r="N181" s="465"/>
      <c r="O181" s="465"/>
      <c r="P181" s="465"/>
      <c r="Q181" s="466"/>
    </row>
    <row r="182" spans="1:17" x14ac:dyDescent="0.3">
      <c r="A182" s="362" t="s">
        <v>419</v>
      </c>
      <c r="B182" s="363"/>
      <c r="C182" s="363"/>
      <c r="D182" s="363"/>
      <c r="E182" s="363"/>
      <c r="F182" s="363"/>
      <c r="G182" s="363"/>
      <c r="H182" s="363"/>
      <c r="I182" s="363"/>
      <c r="J182" s="363"/>
      <c r="K182" s="363"/>
      <c r="L182" s="363"/>
      <c r="M182" s="363"/>
      <c r="N182" s="363"/>
      <c r="O182" s="363"/>
      <c r="P182" s="363"/>
      <c r="Q182" s="364"/>
    </row>
    <row r="183" spans="1:17" x14ac:dyDescent="0.3">
      <c r="A183" s="221" t="s">
        <v>420</v>
      </c>
      <c r="B183" s="330" t="s">
        <v>421</v>
      </c>
      <c r="C183" s="330"/>
      <c r="D183" s="330"/>
      <c r="E183" s="330"/>
      <c r="F183" s="330"/>
      <c r="G183" s="330"/>
      <c r="H183" s="330"/>
      <c r="I183" s="330"/>
      <c r="J183" s="330"/>
      <c r="K183" s="330"/>
      <c r="L183" s="330"/>
      <c r="M183" s="330"/>
      <c r="N183" s="330" t="s">
        <v>422</v>
      </c>
      <c r="O183" s="330"/>
      <c r="P183" s="330"/>
      <c r="Q183" s="331"/>
    </row>
    <row r="184" spans="1:17" x14ac:dyDescent="0.3">
      <c r="A184" s="222">
        <v>1</v>
      </c>
      <c r="B184" s="337" t="s">
        <v>426</v>
      </c>
      <c r="C184" s="337"/>
      <c r="D184" s="337"/>
      <c r="E184" s="337"/>
      <c r="F184" s="337"/>
      <c r="G184" s="337"/>
      <c r="H184" s="337"/>
      <c r="I184" s="337"/>
      <c r="J184" s="337"/>
      <c r="K184" s="337"/>
      <c r="L184" s="337"/>
      <c r="M184" s="337"/>
      <c r="N184" s="285"/>
      <c r="O184" s="285"/>
      <c r="P184" s="285"/>
      <c r="Q184" s="298"/>
    </row>
    <row r="185" spans="1:17" ht="312" customHeight="1" x14ac:dyDescent="0.3">
      <c r="A185" s="487"/>
      <c r="B185" s="340" t="s">
        <v>427</v>
      </c>
      <c r="C185" s="486"/>
      <c r="D185" s="486"/>
      <c r="E185" s="486"/>
      <c r="F185" s="486"/>
      <c r="G185" s="486"/>
      <c r="H185" s="486"/>
      <c r="I185" s="486"/>
      <c r="J185" s="486"/>
      <c r="K185" s="486"/>
      <c r="L185" s="486"/>
      <c r="M185" s="486"/>
      <c r="N185" s="488" t="s">
        <v>476</v>
      </c>
      <c r="O185" s="488"/>
      <c r="P185" s="488"/>
      <c r="Q185" s="489"/>
    </row>
    <row r="186" spans="1:17" ht="382.5" customHeight="1" x14ac:dyDescent="0.3">
      <c r="A186" s="487"/>
      <c r="B186" s="340" t="s">
        <v>428</v>
      </c>
      <c r="C186" s="486"/>
      <c r="D186" s="486"/>
      <c r="E186" s="486"/>
      <c r="F186" s="486"/>
      <c r="G186" s="486"/>
      <c r="H186" s="486"/>
      <c r="I186" s="486"/>
      <c r="J186" s="486"/>
      <c r="K186" s="486"/>
      <c r="L186" s="486"/>
      <c r="M186" s="486"/>
      <c r="N186" s="488"/>
      <c r="O186" s="488"/>
      <c r="P186" s="488"/>
      <c r="Q186" s="489"/>
    </row>
    <row r="187" spans="1:17" ht="301.5" customHeight="1" x14ac:dyDescent="0.3">
      <c r="A187" s="487"/>
      <c r="B187" s="340" t="s">
        <v>429</v>
      </c>
      <c r="C187" s="486"/>
      <c r="D187" s="486"/>
      <c r="E187" s="486"/>
      <c r="F187" s="486"/>
      <c r="G187" s="486"/>
      <c r="H187" s="486"/>
      <c r="I187" s="486"/>
      <c r="J187" s="486"/>
      <c r="K187" s="486"/>
      <c r="L187" s="486"/>
      <c r="M187" s="486"/>
      <c r="N187" s="488"/>
      <c r="O187" s="488"/>
      <c r="P187" s="488"/>
      <c r="Q187" s="489"/>
    </row>
    <row r="188" spans="1:17" x14ac:dyDescent="0.3">
      <c r="A188" s="221" t="s">
        <v>420</v>
      </c>
      <c r="B188" s="330" t="s">
        <v>421</v>
      </c>
      <c r="C188" s="330"/>
      <c r="D188" s="330"/>
      <c r="E188" s="330"/>
      <c r="F188" s="330"/>
      <c r="G188" s="330"/>
      <c r="H188" s="330"/>
      <c r="I188" s="330"/>
      <c r="J188" s="330"/>
      <c r="K188" s="330"/>
      <c r="L188" s="330"/>
      <c r="M188" s="330"/>
      <c r="N188" s="330" t="s">
        <v>422</v>
      </c>
      <c r="O188" s="330"/>
      <c r="P188" s="330"/>
      <c r="Q188" s="331"/>
    </row>
    <row r="189" spans="1:17" x14ac:dyDescent="0.3">
      <c r="A189" s="222">
        <v>2</v>
      </c>
      <c r="B189" s="337" t="s">
        <v>431</v>
      </c>
      <c r="C189" s="337"/>
      <c r="D189" s="337"/>
      <c r="E189" s="337"/>
      <c r="F189" s="337"/>
      <c r="G189" s="337"/>
      <c r="H189" s="337"/>
      <c r="I189" s="337"/>
      <c r="J189" s="337"/>
      <c r="K189" s="337"/>
      <c r="L189" s="337"/>
      <c r="M189" s="337"/>
      <c r="N189" s="285"/>
      <c r="O189" s="285"/>
      <c r="P189" s="285"/>
      <c r="Q189" s="298"/>
    </row>
    <row r="190" spans="1:17" ht="93.75" customHeight="1" x14ac:dyDescent="0.3">
      <c r="A190" s="223"/>
      <c r="B190" s="336" t="s">
        <v>430</v>
      </c>
      <c r="C190" s="337"/>
      <c r="D190" s="337"/>
      <c r="E190" s="337"/>
      <c r="F190" s="337"/>
      <c r="G190" s="337"/>
      <c r="H190" s="337"/>
      <c r="I190" s="337"/>
      <c r="J190" s="337"/>
      <c r="K190" s="337"/>
      <c r="L190" s="337"/>
      <c r="M190" s="337"/>
      <c r="N190" s="333" t="s">
        <v>477</v>
      </c>
      <c r="O190" s="333"/>
      <c r="P190" s="333"/>
      <c r="Q190" s="334"/>
    </row>
    <row r="191" spans="1:17" x14ac:dyDescent="0.3">
      <c r="A191" s="221" t="s">
        <v>420</v>
      </c>
      <c r="B191" s="330" t="s">
        <v>421</v>
      </c>
      <c r="C191" s="330"/>
      <c r="D191" s="330"/>
      <c r="E191" s="330"/>
      <c r="F191" s="330"/>
      <c r="G191" s="330"/>
      <c r="H191" s="330"/>
      <c r="I191" s="330"/>
      <c r="J191" s="330"/>
      <c r="K191" s="330"/>
      <c r="L191" s="330"/>
      <c r="M191" s="330"/>
      <c r="N191" s="330" t="s">
        <v>422</v>
      </c>
      <c r="O191" s="330"/>
      <c r="P191" s="330"/>
      <c r="Q191" s="331"/>
    </row>
    <row r="192" spans="1:17" x14ac:dyDescent="0.3">
      <c r="A192" s="222">
        <v>3</v>
      </c>
      <c r="B192" s="337" t="s">
        <v>433</v>
      </c>
      <c r="C192" s="337"/>
      <c r="D192" s="337"/>
      <c r="E192" s="337"/>
      <c r="F192" s="337"/>
      <c r="G192" s="337"/>
      <c r="H192" s="337"/>
      <c r="I192" s="337"/>
      <c r="J192" s="337"/>
      <c r="K192" s="337"/>
      <c r="L192" s="337"/>
      <c r="M192" s="337"/>
      <c r="N192" s="285"/>
      <c r="O192" s="285"/>
      <c r="P192" s="285"/>
      <c r="Q192" s="298"/>
    </row>
    <row r="193" spans="1:17" ht="285" customHeight="1" x14ac:dyDescent="0.3">
      <c r="A193" s="223"/>
      <c r="B193" s="336" t="s">
        <v>432</v>
      </c>
      <c r="C193" s="337"/>
      <c r="D193" s="337"/>
      <c r="E193" s="337"/>
      <c r="F193" s="337"/>
      <c r="G193" s="337"/>
      <c r="H193" s="337"/>
      <c r="I193" s="337"/>
      <c r="J193" s="337"/>
      <c r="K193" s="337"/>
      <c r="L193" s="337"/>
      <c r="M193" s="337"/>
      <c r="N193" s="333" t="s">
        <v>478</v>
      </c>
      <c r="O193" s="333"/>
      <c r="P193" s="333"/>
      <c r="Q193" s="334"/>
    </row>
    <row r="194" spans="1:17" x14ac:dyDescent="0.3">
      <c r="A194" s="221" t="s">
        <v>420</v>
      </c>
      <c r="B194" s="330" t="s">
        <v>421</v>
      </c>
      <c r="C194" s="330"/>
      <c r="D194" s="330"/>
      <c r="E194" s="330"/>
      <c r="F194" s="330"/>
      <c r="G194" s="330"/>
      <c r="H194" s="330"/>
      <c r="I194" s="330"/>
      <c r="J194" s="330"/>
      <c r="K194" s="330"/>
      <c r="L194" s="330"/>
      <c r="M194" s="330"/>
      <c r="N194" s="330" t="s">
        <v>422</v>
      </c>
      <c r="O194" s="330"/>
      <c r="P194" s="330"/>
      <c r="Q194" s="331"/>
    </row>
    <row r="195" spans="1:17" x14ac:dyDescent="0.3">
      <c r="A195" s="222">
        <v>4</v>
      </c>
      <c r="B195" s="337" t="s">
        <v>481</v>
      </c>
      <c r="C195" s="337"/>
      <c r="D195" s="337"/>
      <c r="E195" s="337"/>
      <c r="F195" s="337"/>
      <c r="G195" s="337"/>
      <c r="H195" s="337"/>
      <c r="I195" s="337"/>
      <c r="J195" s="337"/>
      <c r="K195" s="337"/>
      <c r="L195" s="337"/>
      <c r="M195" s="337"/>
      <c r="N195" s="285"/>
      <c r="O195" s="285"/>
      <c r="P195" s="285"/>
      <c r="Q195" s="298"/>
    </row>
    <row r="196" spans="1:17" ht="252" customHeight="1" x14ac:dyDescent="0.3">
      <c r="A196" s="223"/>
      <c r="B196" s="336" t="s">
        <v>434</v>
      </c>
      <c r="C196" s="337"/>
      <c r="D196" s="337"/>
      <c r="E196" s="337"/>
      <c r="F196" s="337"/>
      <c r="G196" s="337"/>
      <c r="H196" s="337"/>
      <c r="I196" s="337"/>
      <c r="J196" s="337"/>
      <c r="K196" s="337"/>
      <c r="L196" s="337"/>
      <c r="M196" s="337"/>
      <c r="N196" s="333" t="s">
        <v>479</v>
      </c>
      <c r="O196" s="333"/>
      <c r="P196" s="333"/>
      <c r="Q196" s="334"/>
    </row>
    <row r="197" spans="1:17" x14ac:dyDescent="0.3">
      <c r="A197" s="221" t="s">
        <v>420</v>
      </c>
      <c r="B197" s="330" t="s">
        <v>421</v>
      </c>
      <c r="C197" s="330"/>
      <c r="D197" s="330"/>
      <c r="E197" s="330"/>
      <c r="F197" s="330"/>
      <c r="G197" s="330"/>
      <c r="H197" s="330"/>
      <c r="I197" s="330"/>
      <c r="J197" s="330"/>
      <c r="K197" s="330"/>
      <c r="L197" s="330"/>
      <c r="M197" s="330"/>
      <c r="N197" s="330" t="s">
        <v>422</v>
      </c>
      <c r="O197" s="330"/>
      <c r="P197" s="330"/>
      <c r="Q197" s="331"/>
    </row>
    <row r="198" spans="1:17" x14ac:dyDescent="0.3">
      <c r="A198" s="222">
        <v>5</v>
      </c>
      <c r="B198" s="337" t="s">
        <v>436</v>
      </c>
      <c r="C198" s="337"/>
      <c r="D198" s="337"/>
      <c r="E198" s="337"/>
      <c r="F198" s="337"/>
      <c r="G198" s="337"/>
      <c r="H198" s="337"/>
      <c r="I198" s="337"/>
      <c r="J198" s="337"/>
      <c r="K198" s="337"/>
      <c r="L198" s="337"/>
      <c r="M198" s="337"/>
      <c r="N198" s="285"/>
      <c r="O198" s="285"/>
      <c r="P198" s="285"/>
      <c r="Q198" s="298"/>
    </row>
    <row r="199" spans="1:17" ht="275.25" customHeight="1" x14ac:dyDescent="0.3">
      <c r="A199" s="342"/>
      <c r="B199" s="336" t="s">
        <v>435</v>
      </c>
      <c r="C199" s="337"/>
      <c r="D199" s="337"/>
      <c r="E199" s="337"/>
      <c r="F199" s="337"/>
      <c r="G199" s="337"/>
      <c r="H199" s="337"/>
      <c r="I199" s="337"/>
      <c r="J199" s="337"/>
      <c r="K199" s="337"/>
      <c r="L199" s="337"/>
      <c r="M199" s="337"/>
      <c r="N199" s="333" t="s">
        <v>480</v>
      </c>
      <c r="O199" s="333"/>
      <c r="P199" s="333"/>
      <c r="Q199" s="334"/>
    </row>
    <row r="200" spans="1:17" ht="288.75" customHeight="1" x14ac:dyDescent="0.3">
      <c r="A200" s="342"/>
      <c r="B200" s="336" t="s">
        <v>437</v>
      </c>
      <c r="C200" s="337"/>
      <c r="D200" s="337"/>
      <c r="E200" s="337"/>
      <c r="F200" s="337"/>
      <c r="G200" s="337"/>
      <c r="H200" s="337"/>
      <c r="I200" s="337"/>
      <c r="J200" s="337"/>
      <c r="K200" s="337"/>
      <c r="L200" s="337"/>
      <c r="M200" s="337"/>
      <c r="N200" s="333"/>
      <c r="O200" s="333"/>
      <c r="P200" s="333"/>
      <c r="Q200" s="334"/>
    </row>
    <row r="201" spans="1:17" x14ac:dyDescent="0.3">
      <c r="A201" s="221" t="s">
        <v>420</v>
      </c>
      <c r="B201" s="330" t="s">
        <v>421</v>
      </c>
      <c r="C201" s="330"/>
      <c r="D201" s="330"/>
      <c r="E201" s="330"/>
      <c r="F201" s="330"/>
      <c r="G201" s="330"/>
      <c r="H201" s="330"/>
      <c r="I201" s="330"/>
      <c r="J201" s="330"/>
      <c r="K201" s="330"/>
      <c r="L201" s="330"/>
      <c r="M201" s="330"/>
      <c r="N201" s="330" t="s">
        <v>422</v>
      </c>
      <c r="O201" s="330"/>
      <c r="P201" s="330"/>
      <c r="Q201" s="331"/>
    </row>
    <row r="202" spans="1:17" x14ac:dyDescent="0.3">
      <c r="A202" s="222">
        <v>6</v>
      </c>
      <c r="B202" s="337" t="s">
        <v>439</v>
      </c>
      <c r="C202" s="337"/>
      <c r="D202" s="337"/>
      <c r="E202" s="337"/>
      <c r="F202" s="337"/>
      <c r="G202" s="337"/>
      <c r="H202" s="337"/>
      <c r="I202" s="337"/>
      <c r="J202" s="337"/>
      <c r="K202" s="337"/>
      <c r="L202" s="337"/>
      <c r="M202" s="337"/>
      <c r="N202" s="285"/>
      <c r="O202" s="285"/>
      <c r="P202" s="285"/>
      <c r="Q202" s="298"/>
    </row>
    <row r="203" spans="1:17" ht="147" customHeight="1" x14ac:dyDescent="0.3">
      <c r="A203" s="223"/>
      <c r="B203" s="336" t="s">
        <v>438</v>
      </c>
      <c r="C203" s="337"/>
      <c r="D203" s="337"/>
      <c r="E203" s="337"/>
      <c r="F203" s="337"/>
      <c r="G203" s="337"/>
      <c r="H203" s="337"/>
      <c r="I203" s="337"/>
      <c r="J203" s="337"/>
      <c r="K203" s="337"/>
      <c r="L203" s="337"/>
      <c r="M203" s="337"/>
      <c r="N203" s="333" t="s">
        <v>482</v>
      </c>
      <c r="O203" s="333"/>
      <c r="P203" s="333"/>
      <c r="Q203" s="334"/>
    </row>
    <row r="204" spans="1:17" x14ac:dyDescent="0.3">
      <c r="A204" s="221" t="s">
        <v>420</v>
      </c>
      <c r="B204" s="330" t="s">
        <v>421</v>
      </c>
      <c r="C204" s="330"/>
      <c r="D204" s="330"/>
      <c r="E204" s="330"/>
      <c r="F204" s="330"/>
      <c r="G204" s="330"/>
      <c r="H204" s="330"/>
      <c r="I204" s="330"/>
      <c r="J204" s="330"/>
      <c r="K204" s="330"/>
      <c r="L204" s="330"/>
      <c r="M204" s="330"/>
      <c r="N204" s="330" t="s">
        <v>422</v>
      </c>
      <c r="O204" s="330"/>
      <c r="P204" s="330"/>
      <c r="Q204" s="331"/>
    </row>
    <row r="205" spans="1:17" x14ac:dyDescent="0.3">
      <c r="A205" s="222">
        <v>7</v>
      </c>
      <c r="B205" s="337" t="s">
        <v>440</v>
      </c>
      <c r="C205" s="337"/>
      <c r="D205" s="337"/>
      <c r="E205" s="337"/>
      <c r="F205" s="337"/>
      <c r="G205" s="337"/>
      <c r="H205" s="337"/>
      <c r="I205" s="337"/>
      <c r="J205" s="337"/>
      <c r="K205" s="337"/>
      <c r="L205" s="337"/>
      <c r="M205" s="337"/>
      <c r="N205" s="285"/>
      <c r="O205" s="285"/>
      <c r="P205" s="285"/>
      <c r="Q205" s="298"/>
    </row>
    <row r="206" spans="1:17" ht="387" customHeight="1" x14ac:dyDescent="0.3">
      <c r="A206" s="342"/>
      <c r="B206" s="340" t="s">
        <v>442</v>
      </c>
      <c r="C206" s="486"/>
      <c r="D206" s="486"/>
      <c r="E206" s="486"/>
      <c r="F206" s="486"/>
      <c r="G206" s="486"/>
      <c r="H206" s="486"/>
      <c r="I206" s="486"/>
      <c r="J206" s="486"/>
      <c r="K206" s="486"/>
      <c r="L206" s="486"/>
      <c r="M206" s="486"/>
      <c r="N206" s="333" t="s">
        <v>483</v>
      </c>
      <c r="O206" s="333"/>
      <c r="P206" s="333"/>
      <c r="Q206" s="334"/>
    </row>
    <row r="207" spans="1:17" ht="117" customHeight="1" x14ac:dyDescent="0.3">
      <c r="A207" s="342"/>
      <c r="B207" s="336" t="s">
        <v>441</v>
      </c>
      <c r="C207" s="337"/>
      <c r="D207" s="337"/>
      <c r="E207" s="337"/>
      <c r="F207" s="337"/>
      <c r="G207" s="337"/>
      <c r="H207" s="337"/>
      <c r="I207" s="337"/>
      <c r="J207" s="337"/>
      <c r="K207" s="337"/>
      <c r="L207" s="337"/>
      <c r="M207" s="337"/>
      <c r="N207" s="333"/>
      <c r="O207" s="333"/>
      <c r="P207" s="333"/>
      <c r="Q207" s="334"/>
    </row>
    <row r="208" spans="1:17" x14ac:dyDescent="0.3">
      <c r="A208" s="221" t="s">
        <v>420</v>
      </c>
      <c r="B208" s="330" t="s">
        <v>421</v>
      </c>
      <c r="C208" s="330"/>
      <c r="D208" s="330"/>
      <c r="E208" s="330"/>
      <c r="F208" s="330"/>
      <c r="G208" s="330"/>
      <c r="H208" s="330"/>
      <c r="I208" s="330"/>
      <c r="J208" s="330"/>
      <c r="K208" s="330"/>
      <c r="L208" s="330"/>
      <c r="M208" s="330"/>
      <c r="N208" s="330" t="s">
        <v>422</v>
      </c>
      <c r="O208" s="330"/>
      <c r="P208" s="330"/>
      <c r="Q208" s="331"/>
    </row>
    <row r="209" spans="1:17" x14ac:dyDescent="0.3">
      <c r="A209" s="222">
        <v>8</v>
      </c>
      <c r="B209" s="337" t="s">
        <v>444</v>
      </c>
      <c r="C209" s="337"/>
      <c r="D209" s="337"/>
      <c r="E209" s="337"/>
      <c r="F209" s="337"/>
      <c r="G209" s="337"/>
      <c r="H209" s="337"/>
      <c r="I209" s="337"/>
      <c r="J209" s="337"/>
      <c r="K209" s="337"/>
      <c r="L209" s="337"/>
      <c r="M209" s="337"/>
      <c r="N209" s="285"/>
      <c r="O209" s="285"/>
      <c r="P209" s="285"/>
      <c r="Q209" s="298"/>
    </row>
    <row r="210" spans="1:17" ht="217.5" customHeight="1" x14ac:dyDescent="0.3">
      <c r="A210" s="223"/>
      <c r="B210" s="336" t="s">
        <v>443</v>
      </c>
      <c r="C210" s="337"/>
      <c r="D210" s="337"/>
      <c r="E210" s="337"/>
      <c r="F210" s="337"/>
      <c r="G210" s="337"/>
      <c r="H210" s="337"/>
      <c r="I210" s="337"/>
      <c r="J210" s="337"/>
      <c r="K210" s="337"/>
      <c r="L210" s="337"/>
      <c r="M210" s="337"/>
      <c r="N210" s="333" t="s">
        <v>484</v>
      </c>
      <c r="O210" s="333"/>
      <c r="P210" s="333"/>
      <c r="Q210" s="334"/>
    </row>
    <row r="211" spans="1:17" x14ac:dyDescent="0.3">
      <c r="A211" s="221" t="s">
        <v>420</v>
      </c>
      <c r="B211" s="330" t="s">
        <v>421</v>
      </c>
      <c r="C211" s="330"/>
      <c r="D211" s="330"/>
      <c r="E211" s="330"/>
      <c r="F211" s="330"/>
      <c r="G211" s="330"/>
      <c r="H211" s="330"/>
      <c r="I211" s="330"/>
      <c r="J211" s="330"/>
      <c r="K211" s="330"/>
      <c r="L211" s="330"/>
      <c r="M211" s="330"/>
      <c r="N211" s="330" t="s">
        <v>422</v>
      </c>
      <c r="O211" s="330"/>
      <c r="P211" s="330"/>
      <c r="Q211" s="331"/>
    </row>
    <row r="212" spans="1:17" x14ac:dyDescent="0.3">
      <c r="A212" s="222">
        <v>9</v>
      </c>
      <c r="B212" s="337" t="s">
        <v>446</v>
      </c>
      <c r="C212" s="337"/>
      <c r="D212" s="337"/>
      <c r="E212" s="337"/>
      <c r="F212" s="337"/>
      <c r="G212" s="337"/>
      <c r="H212" s="337"/>
      <c r="I212" s="337"/>
      <c r="J212" s="337"/>
      <c r="K212" s="337"/>
      <c r="L212" s="337"/>
      <c r="M212" s="337"/>
      <c r="N212" s="285"/>
      <c r="O212" s="285"/>
      <c r="P212" s="285"/>
      <c r="Q212" s="298"/>
    </row>
    <row r="213" spans="1:17" ht="174" customHeight="1" x14ac:dyDescent="0.3">
      <c r="A213" s="223"/>
      <c r="B213" s="336" t="s">
        <v>445</v>
      </c>
      <c r="C213" s="337"/>
      <c r="D213" s="337"/>
      <c r="E213" s="337"/>
      <c r="F213" s="337"/>
      <c r="G213" s="337"/>
      <c r="H213" s="337"/>
      <c r="I213" s="337"/>
      <c r="J213" s="337"/>
      <c r="K213" s="337"/>
      <c r="L213" s="337"/>
      <c r="M213" s="337"/>
      <c r="N213" s="333" t="s">
        <v>485</v>
      </c>
      <c r="O213" s="333"/>
      <c r="P213" s="333"/>
      <c r="Q213" s="334"/>
    </row>
    <row r="214" spans="1:17" x14ac:dyDescent="0.3">
      <c r="A214" s="221" t="s">
        <v>420</v>
      </c>
      <c r="B214" s="330" t="s">
        <v>421</v>
      </c>
      <c r="C214" s="330"/>
      <c r="D214" s="330"/>
      <c r="E214" s="330"/>
      <c r="F214" s="330"/>
      <c r="G214" s="330"/>
      <c r="H214" s="330"/>
      <c r="I214" s="330"/>
      <c r="J214" s="330"/>
      <c r="K214" s="330"/>
      <c r="L214" s="330"/>
      <c r="M214" s="330"/>
      <c r="N214" s="330" t="s">
        <v>422</v>
      </c>
      <c r="O214" s="330"/>
      <c r="P214" s="330"/>
      <c r="Q214" s="331"/>
    </row>
    <row r="215" spans="1:17" s="23" customFormat="1" ht="24" customHeight="1" x14ac:dyDescent="0.25">
      <c r="A215" s="224">
        <v>10</v>
      </c>
      <c r="B215" s="465" t="s">
        <v>448</v>
      </c>
      <c r="C215" s="465"/>
      <c r="D215" s="465"/>
      <c r="E215" s="465"/>
      <c r="F215" s="465"/>
      <c r="G215" s="465"/>
      <c r="H215" s="465"/>
      <c r="I215" s="465"/>
      <c r="J215" s="465"/>
      <c r="K215" s="465"/>
      <c r="L215" s="465"/>
      <c r="M215" s="465"/>
      <c r="N215" s="333" t="s">
        <v>486</v>
      </c>
      <c r="O215" s="333"/>
      <c r="P215" s="333"/>
      <c r="Q215" s="334"/>
    </row>
    <row r="216" spans="1:17" ht="144.75" customHeight="1" x14ac:dyDescent="0.3">
      <c r="A216" s="223"/>
      <c r="B216" s="336" t="s">
        <v>447</v>
      </c>
      <c r="C216" s="337"/>
      <c r="D216" s="337"/>
      <c r="E216" s="337"/>
      <c r="F216" s="337"/>
      <c r="G216" s="337"/>
      <c r="H216" s="337"/>
      <c r="I216" s="337"/>
      <c r="J216" s="337"/>
      <c r="K216" s="337"/>
      <c r="L216" s="337"/>
      <c r="M216" s="337"/>
      <c r="N216" s="333"/>
      <c r="O216" s="333"/>
      <c r="P216" s="333"/>
      <c r="Q216" s="334"/>
    </row>
    <row r="217" spans="1:17" x14ac:dyDescent="0.3">
      <c r="A217" s="221" t="s">
        <v>420</v>
      </c>
      <c r="B217" s="330" t="s">
        <v>421</v>
      </c>
      <c r="C217" s="330"/>
      <c r="D217" s="330"/>
      <c r="E217" s="330"/>
      <c r="F217" s="330"/>
      <c r="G217" s="330"/>
      <c r="H217" s="330"/>
      <c r="I217" s="330"/>
      <c r="J217" s="330"/>
      <c r="K217" s="330"/>
      <c r="L217" s="330"/>
      <c r="M217" s="330"/>
      <c r="N217" s="330" t="s">
        <v>422</v>
      </c>
      <c r="O217" s="330"/>
      <c r="P217" s="330"/>
      <c r="Q217" s="331"/>
    </row>
    <row r="218" spans="1:17" x14ac:dyDescent="0.3">
      <c r="A218" s="222">
        <v>11</v>
      </c>
      <c r="B218" s="337" t="s">
        <v>449</v>
      </c>
      <c r="C218" s="337"/>
      <c r="D218" s="337"/>
      <c r="E218" s="337"/>
      <c r="F218" s="337"/>
      <c r="G218" s="337"/>
      <c r="H218" s="337"/>
      <c r="I218" s="337"/>
      <c r="J218" s="337"/>
      <c r="K218" s="337"/>
      <c r="L218" s="337"/>
      <c r="M218" s="337"/>
      <c r="N218" s="285"/>
      <c r="O218" s="285"/>
      <c r="P218" s="285"/>
      <c r="Q218" s="298"/>
    </row>
    <row r="219" spans="1:17" ht="74.25" customHeight="1" x14ac:dyDescent="0.3">
      <c r="A219" s="225"/>
      <c r="B219" s="336" t="s">
        <v>450</v>
      </c>
      <c r="C219" s="337"/>
      <c r="D219" s="337"/>
      <c r="E219" s="337"/>
      <c r="F219" s="337"/>
      <c r="G219" s="337"/>
      <c r="H219" s="337"/>
      <c r="I219" s="337"/>
      <c r="J219" s="337"/>
      <c r="K219" s="337"/>
      <c r="L219" s="337"/>
      <c r="M219" s="337"/>
      <c r="N219" s="333" t="s">
        <v>487</v>
      </c>
      <c r="O219" s="333"/>
      <c r="P219" s="333"/>
      <c r="Q219" s="334"/>
    </row>
    <row r="220" spans="1:17" ht="20.25" customHeight="1" x14ac:dyDescent="0.3">
      <c r="A220" s="226"/>
      <c r="B220" s="370" t="s">
        <v>472</v>
      </c>
      <c r="C220" s="370"/>
      <c r="D220" s="370"/>
      <c r="E220" s="370"/>
      <c r="F220" s="370"/>
      <c r="G220" s="370"/>
      <c r="H220" s="370"/>
      <c r="I220" s="370"/>
      <c r="J220" s="370"/>
      <c r="K220" s="370"/>
      <c r="L220" s="370"/>
      <c r="M220" s="370"/>
      <c r="N220" s="490">
        <f>+'COMPONENTE 1'!F134+'COMPONENTE 2'!F200+'COMPONENTE 3'!F189</f>
        <v>176853165.12000006</v>
      </c>
      <c r="O220" s="490"/>
      <c r="P220" s="490"/>
      <c r="Q220" s="491"/>
    </row>
    <row r="221" spans="1:17" x14ac:dyDescent="0.3">
      <c r="A221" s="362" t="s">
        <v>423</v>
      </c>
      <c r="B221" s="363"/>
      <c r="C221" s="363"/>
      <c r="D221" s="363"/>
      <c r="E221" s="363"/>
      <c r="F221" s="363"/>
      <c r="G221" s="363"/>
      <c r="H221" s="363"/>
      <c r="I221" s="363"/>
      <c r="J221" s="363"/>
      <c r="K221" s="363"/>
      <c r="L221" s="363"/>
      <c r="M221" s="363"/>
      <c r="N221" s="363"/>
      <c r="O221" s="363"/>
      <c r="P221" s="363"/>
      <c r="Q221" s="364"/>
    </row>
    <row r="222" spans="1:17" x14ac:dyDescent="0.3">
      <c r="A222" s="221" t="s">
        <v>420</v>
      </c>
      <c r="B222" s="330" t="s">
        <v>421</v>
      </c>
      <c r="C222" s="330"/>
      <c r="D222" s="330"/>
      <c r="E222" s="330"/>
      <c r="F222" s="330"/>
      <c r="G222" s="330"/>
      <c r="H222" s="330"/>
      <c r="I222" s="330"/>
      <c r="J222" s="330"/>
      <c r="K222" s="330"/>
      <c r="L222" s="330"/>
      <c r="M222" s="330"/>
      <c r="N222" s="330" t="s">
        <v>422</v>
      </c>
      <c r="O222" s="330"/>
      <c r="P222" s="330"/>
      <c r="Q222" s="331"/>
    </row>
    <row r="223" spans="1:17" x14ac:dyDescent="0.3">
      <c r="A223" s="222">
        <v>1</v>
      </c>
      <c r="B223" s="337" t="s">
        <v>426</v>
      </c>
      <c r="C223" s="337"/>
      <c r="D223" s="337"/>
      <c r="E223" s="337"/>
      <c r="F223" s="337"/>
      <c r="G223" s="337"/>
      <c r="H223" s="337"/>
      <c r="I223" s="337"/>
      <c r="J223" s="337"/>
      <c r="K223" s="337"/>
      <c r="L223" s="337"/>
      <c r="M223" s="337"/>
      <c r="N223" s="291"/>
      <c r="O223" s="291"/>
      <c r="P223" s="291"/>
      <c r="Q223" s="297"/>
    </row>
    <row r="224" spans="1:17" ht="399" customHeight="1" x14ac:dyDescent="0.3">
      <c r="A224" s="344"/>
      <c r="B224" s="336" t="s">
        <v>508</v>
      </c>
      <c r="C224" s="337"/>
      <c r="D224" s="337"/>
      <c r="E224" s="337"/>
      <c r="F224" s="337"/>
      <c r="G224" s="337"/>
      <c r="H224" s="337"/>
      <c r="I224" s="337"/>
      <c r="J224" s="337"/>
      <c r="K224" s="337"/>
      <c r="L224" s="337"/>
      <c r="M224" s="337"/>
      <c r="N224" s="335" t="s">
        <v>476</v>
      </c>
      <c r="O224" s="335"/>
      <c r="P224" s="335"/>
      <c r="Q224" s="341"/>
    </row>
    <row r="225" spans="1:17" ht="409.5" customHeight="1" x14ac:dyDescent="0.3">
      <c r="A225" s="344"/>
      <c r="B225" s="338" t="s">
        <v>509</v>
      </c>
      <c r="C225" s="343"/>
      <c r="D225" s="343"/>
      <c r="E225" s="343"/>
      <c r="F225" s="343"/>
      <c r="G225" s="343"/>
      <c r="H225" s="343"/>
      <c r="I225" s="343"/>
      <c r="J225" s="343"/>
      <c r="K225" s="343"/>
      <c r="L225" s="343"/>
      <c r="M225" s="343"/>
      <c r="N225" s="335"/>
      <c r="O225" s="335"/>
      <c r="P225" s="335"/>
      <c r="Q225" s="341"/>
    </row>
    <row r="226" spans="1:17" ht="409.5" customHeight="1" x14ac:dyDescent="0.3">
      <c r="A226" s="344"/>
      <c r="B226" s="336" t="s">
        <v>510</v>
      </c>
      <c r="C226" s="337"/>
      <c r="D226" s="337"/>
      <c r="E226" s="337"/>
      <c r="F226" s="337"/>
      <c r="G226" s="337"/>
      <c r="H226" s="337"/>
      <c r="I226" s="337"/>
      <c r="J226" s="337"/>
      <c r="K226" s="337"/>
      <c r="L226" s="337"/>
      <c r="M226" s="337"/>
      <c r="N226" s="335"/>
      <c r="O226" s="335"/>
      <c r="P226" s="335"/>
      <c r="Q226" s="341"/>
    </row>
    <row r="227" spans="1:17" ht="409.5" customHeight="1" x14ac:dyDescent="0.3">
      <c r="A227" s="344"/>
      <c r="B227" s="336" t="s">
        <v>511</v>
      </c>
      <c r="C227" s="337"/>
      <c r="D227" s="337"/>
      <c r="E227" s="337"/>
      <c r="F227" s="337"/>
      <c r="G227" s="337"/>
      <c r="H227" s="337"/>
      <c r="I227" s="337"/>
      <c r="J227" s="337"/>
      <c r="K227" s="337"/>
      <c r="L227" s="337"/>
      <c r="M227" s="337"/>
      <c r="N227" s="335"/>
      <c r="O227" s="335"/>
      <c r="P227" s="335"/>
      <c r="Q227" s="341"/>
    </row>
    <row r="228" spans="1:17" x14ac:dyDescent="0.3">
      <c r="A228" s="221" t="s">
        <v>420</v>
      </c>
      <c r="B228" s="330" t="s">
        <v>421</v>
      </c>
      <c r="C228" s="330"/>
      <c r="D228" s="330"/>
      <c r="E228" s="330"/>
      <c r="F228" s="330"/>
      <c r="G228" s="330"/>
      <c r="H228" s="330"/>
      <c r="I228" s="330"/>
      <c r="J228" s="330"/>
      <c r="K228" s="330"/>
      <c r="L228" s="330"/>
      <c r="M228" s="330"/>
      <c r="N228" s="330" t="s">
        <v>422</v>
      </c>
      <c r="O228" s="330"/>
      <c r="P228" s="330"/>
      <c r="Q228" s="331"/>
    </row>
    <row r="229" spans="1:17" x14ac:dyDescent="0.3">
      <c r="A229" s="225">
        <v>2</v>
      </c>
      <c r="B229" s="340" t="s">
        <v>512</v>
      </c>
      <c r="C229" s="340"/>
      <c r="D229" s="340"/>
      <c r="E229" s="340"/>
      <c r="F229" s="340"/>
      <c r="G229" s="340"/>
      <c r="H229" s="340"/>
      <c r="I229" s="340"/>
      <c r="J229" s="340"/>
      <c r="K229" s="340"/>
      <c r="L229" s="340"/>
      <c r="M229" s="340"/>
      <c r="N229" s="285"/>
      <c r="O229" s="285"/>
      <c r="P229" s="285"/>
      <c r="Q229" s="298"/>
    </row>
    <row r="230" spans="1:17" ht="343.5" customHeight="1" x14ac:dyDescent="0.3">
      <c r="A230" s="342"/>
      <c r="B230" s="336" t="s">
        <v>513</v>
      </c>
      <c r="C230" s="337"/>
      <c r="D230" s="337"/>
      <c r="E230" s="337"/>
      <c r="F230" s="337"/>
      <c r="G230" s="337"/>
      <c r="H230" s="337"/>
      <c r="I230" s="337"/>
      <c r="J230" s="337"/>
      <c r="K230" s="337"/>
      <c r="L230" s="337"/>
      <c r="M230" s="337"/>
      <c r="N230" s="333" t="s">
        <v>477</v>
      </c>
      <c r="O230" s="333"/>
      <c r="P230" s="333"/>
      <c r="Q230" s="334"/>
    </row>
    <row r="231" spans="1:17" ht="309.75" customHeight="1" x14ac:dyDescent="0.3">
      <c r="A231" s="342"/>
      <c r="B231" s="336" t="s">
        <v>514</v>
      </c>
      <c r="C231" s="337"/>
      <c r="D231" s="337"/>
      <c r="E231" s="337"/>
      <c r="F231" s="337"/>
      <c r="G231" s="337"/>
      <c r="H231" s="337"/>
      <c r="I231" s="337"/>
      <c r="J231" s="337"/>
      <c r="K231" s="337"/>
      <c r="L231" s="337"/>
      <c r="M231" s="337"/>
      <c r="N231" s="333"/>
      <c r="O231" s="333"/>
      <c r="P231" s="333"/>
      <c r="Q231" s="334"/>
    </row>
    <row r="232" spans="1:17" ht="13.5" customHeight="1" x14ac:dyDescent="0.3">
      <c r="A232" s="221" t="s">
        <v>420</v>
      </c>
      <c r="B232" s="330" t="s">
        <v>421</v>
      </c>
      <c r="C232" s="330"/>
      <c r="D232" s="330"/>
      <c r="E232" s="330"/>
      <c r="F232" s="330"/>
      <c r="G232" s="330"/>
      <c r="H232" s="330"/>
      <c r="I232" s="330"/>
      <c r="J232" s="330"/>
      <c r="K232" s="330"/>
      <c r="L232" s="330"/>
      <c r="M232" s="330"/>
      <c r="N232" s="330" t="s">
        <v>422</v>
      </c>
      <c r="O232" s="330"/>
      <c r="P232" s="330"/>
      <c r="Q232" s="331"/>
    </row>
    <row r="233" spans="1:17" x14ac:dyDescent="0.3">
      <c r="A233" s="225">
        <v>3</v>
      </c>
      <c r="B233" s="340" t="s">
        <v>433</v>
      </c>
      <c r="C233" s="340"/>
      <c r="D233" s="340"/>
      <c r="E233" s="340"/>
      <c r="F233" s="340"/>
      <c r="G233" s="340"/>
      <c r="H233" s="340"/>
      <c r="I233" s="340"/>
      <c r="J233" s="340"/>
      <c r="K233" s="340"/>
      <c r="L233" s="340"/>
      <c r="M233" s="340"/>
      <c r="N233" s="285"/>
      <c r="O233" s="285"/>
      <c r="P233" s="285"/>
      <c r="Q233" s="298"/>
    </row>
    <row r="234" spans="1:17" s="219" customFormat="1" ht="409.5" customHeight="1" x14ac:dyDescent="0.3">
      <c r="A234" s="288"/>
      <c r="B234" s="336" t="s">
        <v>515</v>
      </c>
      <c r="C234" s="336"/>
      <c r="D234" s="336"/>
      <c r="E234" s="336"/>
      <c r="F234" s="336"/>
      <c r="G234" s="336"/>
      <c r="H234" s="336"/>
      <c r="I234" s="336"/>
      <c r="J234" s="336"/>
      <c r="K234" s="336"/>
      <c r="L234" s="336"/>
      <c r="M234" s="336"/>
      <c r="N234" s="333" t="s">
        <v>478</v>
      </c>
      <c r="O234" s="333"/>
      <c r="P234" s="333"/>
      <c r="Q234" s="334"/>
    </row>
    <row r="235" spans="1:17" x14ac:dyDescent="0.3">
      <c r="A235" s="221" t="s">
        <v>420</v>
      </c>
      <c r="B235" s="330" t="s">
        <v>421</v>
      </c>
      <c r="C235" s="330"/>
      <c r="D235" s="330"/>
      <c r="E235" s="330"/>
      <c r="F235" s="330"/>
      <c r="G235" s="330"/>
      <c r="H235" s="330"/>
      <c r="I235" s="330"/>
      <c r="J235" s="330"/>
      <c r="K235" s="330"/>
      <c r="L235" s="330"/>
      <c r="M235" s="330"/>
      <c r="N235" s="330" t="s">
        <v>422</v>
      </c>
      <c r="O235" s="330"/>
      <c r="P235" s="330"/>
      <c r="Q235" s="331"/>
    </row>
    <row r="236" spans="1:17" x14ac:dyDescent="0.3">
      <c r="A236" s="225">
        <v>4</v>
      </c>
      <c r="B236" s="339" t="s">
        <v>481</v>
      </c>
      <c r="C236" s="339"/>
      <c r="D236" s="339"/>
      <c r="E236" s="339"/>
      <c r="F236" s="339"/>
      <c r="G236" s="339"/>
      <c r="H236" s="339"/>
      <c r="I236" s="339"/>
      <c r="J236" s="339"/>
      <c r="K236" s="339"/>
      <c r="L236" s="339"/>
      <c r="M236" s="339"/>
      <c r="N236" s="285"/>
      <c r="O236" s="285"/>
      <c r="P236" s="285"/>
      <c r="Q236" s="298"/>
    </row>
    <row r="237" spans="1:17" ht="409.5" customHeight="1" x14ac:dyDescent="0.3">
      <c r="A237" s="225"/>
      <c r="B237" s="339" t="s">
        <v>516</v>
      </c>
      <c r="C237" s="339"/>
      <c r="D237" s="339"/>
      <c r="E237" s="339"/>
      <c r="F237" s="339"/>
      <c r="G237" s="339"/>
      <c r="H237" s="339"/>
      <c r="I237" s="339"/>
      <c r="J237" s="339"/>
      <c r="K237" s="339"/>
      <c r="L237" s="339"/>
      <c r="M237" s="339"/>
      <c r="N237" s="335" t="s">
        <v>479</v>
      </c>
      <c r="O237" s="335"/>
      <c r="P237" s="335"/>
      <c r="Q237" s="341"/>
    </row>
    <row r="238" spans="1:17" ht="409.5" customHeight="1" x14ac:dyDescent="0.3">
      <c r="A238" s="225"/>
      <c r="B238" s="339" t="s">
        <v>517</v>
      </c>
      <c r="C238" s="339"/>
      <c r="D238" s="339"/>
      <c r="E238" s="339"/>
      <c r="F238" s="339"/>
      <c r="G238" s="339"/>
      <c r="H238" s="339"/>
      <c r="I238" s="339"/>
      <c r="J238" s="339"/>
      <c r="K238" s="339"/>
      <c r="L238" s="339"/>
      <c r="M238" s="339"/>
      <c r="N238" s="335"/>
      <c r="O238" s="335"/>
      <c r="P238" s="335"/>
      <c r="Q238" s="341"/>
    </row>
    <row r="239" spans="1:17" ht="409.5" customHeight="1" x14ac:dyDescent="0.3">
      <c r="A239" s="225"/>
      <c r="B239" s="339" t="s">
        <v>518</v>
      </c>
      <c r="C239" s="339"/>
      <c r="D239" s="339"/>
      <c r="E239" s="339"/>
      <c r="F239" s="339"/>
      <c r="G239" s="339"/>
      <c r="H239" s="339"/>
      <c r="I239" s="339"/>
      <c r="J239" s="339"/>
      <c r="K239" s="339"/>
      <c r="L239" s="339"/>
      <c r="M239" s="339"/>
      <c r="N239" s="335"/>
      <c r="O239" s="335"/>
      <c r="P239" s="335"/>
      <c r="Q239" s="341"/>
    </row>
    <row r="240" spans="1:17" ht="409.5" customHeight="1" x14ac:dyDescent="0.3">
      <c r="A240" s="225"/>
      <c r="B240" s="339" t="s">
        <v>519</v>
      </c>
      <c r="C240" s="339"/>
      <c r="D240" s="339"/>
      <c r="E240" s="339"/>
      <c r="F240" s="339"/>
      <c r="G240" s="339"/>
      <c r="H240" s="339"/>
      <c r="I240" s="339"/>
      <c r="J240" s="339"/>
      <c r="K240" s="339"/>
      <c r="L240" s="339"/>
      <c r="M240" s="339"/>
      <c r="N240" s="335"/>
      <c r="O240" s="335"/>
      <c r="P240" s="335"/>
      <c r="Q240" s="341"/>
    </row>
    <row r="241" spans="1:17" x14ac:dyDescent="0.3">
      <c r="A241" s="221" t="s">
        <v>420</v>
      </c>
      <c r="B241" s="330" t="s">
        <v>421</v>
      </c>
      <c r="C241" s="330"/>
      <c r="D241" s="330"/>
      <c r="E241" s="330"/>
      <c r="F241" s="330"/>
      <c r="G241" s="330"/>
      <c r="H241" s="330"/>
      <c r="I241" s="330"/>
      <c r="J241" s="330"/>
      <c r="K241" s="330"/>
      <c r="L241" s="330"/>
      <c r="M241" s="330"/>
      <c r="N241" s="330" t="s">
        <v>422</v>
      </c>
      <c r="O241" s="330"/>
      <c r="P241" s="330"/>
      <c r="Q241" s="331"/>
    </row>
    <row r="242" spans="1:17" x14ac:dyDescent="0.3">
      <c r="A242" s="225">
        <v>5</v>
      </c>
      <c r="B242" s="339" t="s">
        <v>520</v>
      </c>
      <c r="C242" s="339"/>
      <c r="D242" s="339"/>
      <c r="E242" s="339"/>
      <c r="F242" s="339"/>
      <c r="G242" s="339"/>
      <c r="H242" s="339"/>
      <c r="I242" s="339"/>
      <c r="J242" s="339"/>
      <c r="K242" s="339"/>
      <c r="L242" s="339"/>
      <c r="M242" s="339"/>
      <c r="N242" s="333" t="s">
        <v>480</v>
      </c>
      <c r="O242" s="333"/>
      <c r="P242" s="333"/>
      <c r="Q242" s="334"/>
    </row>
    <row r="243" spans="1:17" ht="327" customHeight="1" x14ac:dyDescent="0.3">
      <c r="A243" s="223"/>
      <c r="B243" s="336" t="s">
        <v>521</v>
      </c>
      <c r="C243" s="337"/>
      <c r="D243" s="337"/>
      <c r="E243" s="337"/>
      <c r="F243" s="337"/>
      <c r="G243" s="337"/>
      <c r="H243" s="337"/>
      <c r="I243" s="337"/>
      <c r="J243" s="337"/>
      <c r="K243" s="337"/>
      <c r="L243" s="337"/>
      <c r="M243" s="337"/>
      <c r="N243" s="333"/>
      <c r="O243" s="333"/>
      <c r="P243" s="333"/>
      <c r="Q243" s="334"/>
    </row>
    <row r="244" spans="1:17" ht="371.25" customHeight="1" x14ac:dyDescent="0.3">
      <c r="A244" s="223"/>
      <c r="B244" s="336" t="s">
        <v>522</v>
      </c>
      <c r="C244" s="337"/>
      <c r="D244" s="337"/>
      <c r="E244" s="337"/>
      <c r="F244" s="337"/>
      <c r="G244" s="337"/>
      <c r="H244" s="337"/>
      <c r="I244" s="337"/>
      <c r="J244" s="337"/>
      <c r="K244" s="337"/>
      <c r="L244" s="337"/>
      <c r="M244" s="337"/>
      <c r="N244" s="333"/>
      <c r="O244" s="333"/>
      <c r="P244" s="333"/>
      <c r="Q244" s="334"/>
    </row>
    <row r="245" spans="1:17" ht="305.25" customHeight="1" x14ac:dyDescent="0.3">
      <c r="A245" s="223"/>
      <c r="B245" s="336" t="s">
        <v>523</v>
      </c>
      <c r="C245" s="337"/>
      <c r="D245" s="337"/>
      <c r="E245" s="337"/>
      <c r="F245" s="337"/>
      <c r="G245" s="337"/>
      <c r="H245" s="337"/>
      <c r="I245" s="337"/>
      <c r="J245" s="337"/>
      <c r="K245" s="337"/>
      <c r="L245" s="337"/>
      <c r="M245" s="337"/>
      <c r="N245" s="333"/>
      <c r="O245" s="333"/>
      <c r="P245" s="333"/>
      <c r="Q245" s="334"/>
    </row>
    <row r="246" spans="1:17" ht="351" customHeight="1" x14ac:dyDescent="0.3">
      <c r="A246" s="223"/>
      <c r="B246" s="336" t="s">
        <v>524</v>
      </c>
      <c r="C246" s="337"/>
      <c r="D246" s="337"/>
      <c r="E246" s="337"/>
      <c r="F246" s="337"/>
      <c r="G246" s="337"/>
      <c r="H246" s="337"/>
      <c r="I246" s="337"/>
      <c r="J246" s="337"/>
      <c r="K246" s="337"/>
      <c r="L246" s="337"/>
      <c r="M246" s="337"/>
      <c r="N246" s="333"/>
      <c r="O246" s="333"/>
      <c r="P246" s="333"/>
      <c r="Q246" s="334"/>
    </row>
    <row r="247" spans="1:17" x14ac:dyDescent="0.3">
      <c r="A247" s="221" t="s">
        <v>420</v>
      </c>
      <c r="B247" s="330" t="s">
        <v>421</v>
      </c>
      <c r="C247" s="330"/>
      <c r="D247" s="330"/>
      <c r="E247" s="330"/>
      <c r="F247" s="330"/>
      <c r="G247" s="330"/>
      <c r="H247" s="330"/>
      <c r="I247" s="330"/>
      <c r="J247" s="330"/>
      <c r="K247" s="330"/>
      <c r="L247" s="330"/>
      <c r="M247" s="330"/>
      <c r="N247" s="330" t="s">
        <v>422</v>
      </c>
      <c r="O247" s="330"/>
      <c r="P247" s="330"/>
      <c r="Q247" s="331"/>
    </row>
    <row r="248" spans="1:17" x14ac:dyDescent="0.3">
      <c r="A248" s="225">
        <v>6</v>
      </c>
      <c r="B248" s="340" t="s">
        <v>525</v>
      </c>
      <c r="C248" s="340"/>
      <c r="D248" s="340"/>
      <c r="E248" s="340"/>
      <c r="F248" s="340"/>
      <c r="G248" s="340"/>
      <c r="H248" s="340"/>
      <c r="I248" s="340"/>
      <c r="J248" s="340"/>
      <c r="K248" s="340"/>
      <c r="L248" s="340"/>
      <c r="M248" s="340"/>
      <c r="N248" s="285"/>
      <c r="O248" s="285"/>
      <c r="P248" s="285"/>
      <c r="Q248" s="298"/>
    </row>
    <row r="249" spans="1:17" ht="201.75" customHeight="1" x14ac:dyDescent="0.3">
      <c r="A249" s="223"/>
      <c r="B249" s="336" t="s">
        <v>526</v>
      </c>
      <c r="C249" s="337"/>
      <c r="D249" s="337"/>
      <c r="E249" s="337"/>
      <c r="F249" s="337"/>
      <c r="G249" s="337"/>
      <c r="H249" s="337"/>
      <c r="I249" s="337"/>
      <c r="J249" s="337"/>
      <c r="K249" s="337"/>
      <c r="L249" s="337"/>
      <c r="M249" s="337"/>
      <c r="N249" s="333" t="s">
        <v>527</v>
      </c>
      <c r="O249" s="333"/>
      <c r="P249" s="333"/>
      <c r="Q249" s="334"/>
    </row>
    <row r="250" spans="1:17" x14ac:dyDescent="0.3">
      <c r="A250" s="221" t="s">
        <v>420</v>
      </c>
      <c r="B250" s="330" t="s">
        <v>421</v>
      </c>
      <c r="C250" s="330"/>
      <c r="D250" s="330"/>
      <c r="E250" s="330"/>
      <c r="F250" s="330"/>
      <c r="G250" s="330"/>
      <c r="H250" s="330"/>
      <c r="I250" s="330"/>
      <c r="J250" s="330"/>
      <c r="K250" s="330"/>
      <c r="L250" s="330"/>
      <c r="M250" s="330"/>
      <c r="N250" s="330" t="s">
        <v>422</v>
      </c>
      <c r="O250" s="330"/>
      <c r="P250" s="330"/>
      <c r="Q250" s="331"/>
    </row>
    <row r="251" spans="1:17" x14ac:dyDescent="0.3">
      <c r="A251" s="225">
        <v>7</v>
      </c>
      <c r="B251" s="332" t="s">
        <v>440</v>
      </c>
      <c r="C251" s="332"/>
      <c r="D251" s="332"/>
      <c r="E251" s="332"/>
      <c r="F251" s="332"/>
      <c r="G251" s="332"/>
      <c r="H251" s="332"/>
      <c r="I251" s="332"/>
      <c r="J251" s="332"/>
      <c r="K251" s="332"/>
      <c r="L251" s="332"/>
      <c r="M251" s="332"/>
      <c r="N251" s="333" t="s">
        <v>483</v>
      </c>
      <c r="O251" s="333"/>
      <c r="P251" s="333"/>
      <c r="Q251" s="334"/>
    </row>
    <row r="252" spans="1:17" ht="350.25" customHeight="1" x14ac:dyDescent="0.3">
      <c r="A252" s="223"/>
      <c r="B252" s="336" t="s">
        <v>528</v>
      </c>
      <c r="C252" s="337"/>
      <c r="D252" s="337"/>
      <c r="E252" s="337"/>
      <c r="F252" s="337"/>
      <c r="G252" s="337"/>
      <c r="H252" s="337"/>
      <c r="I252" s="337"/>
      <c r="J252" s="337"/>
      <c r="K252" s="337"/>
      <c r="L252" s="337"/>
      <c r="M252" s="337"/>
      <c r="N252" s="333"/>
      <c r="O252" s="333"/>
      <c r="P252" s="333"/>
      <c r="Q252" s="334"/>
    </row>
    <row r="253" spans="1:17" ht="144.75" customHeight="1" x14ac:dyDescent="0.3">
      <c r="A253" s="223"/>
      <c r="B253" s="338" t="s">
        <v>529</v>
      </c>
      <c r="C253" s="338"/>
      <c r="D253" s="338"/>
      <c r="E253" s="338"/>
      <c r="F253" s="338"/>
      <c r="G253" s="338"/>
      <c r="H253" s="338"/>
      <c r="I253" s="338"/>
      <c r="J253" s="338"/>
      <c r="K253" s="338"/>
      <c r="L253" s="338"/>
      <c r="M253" s="338"/>
      <c r="N253" s="333"/>
      <c r="O253" s="333"/>
      <c r="P253" s="333"/>
      <c r="Q253" s="334"/>
    </row>
    <row r="254" spans="1:17" ht="409.5" customHeight="1" x14ac:dyDescent="0.3">
      <c r="A254" s="223"/>
      <c r="B254" s="336" t="s">
        <v>530</v>
      </c>
      <c r="C254" s="336"/>
      <c r="D254" s="336"/>
      <c r="E254" s="336"/>
      <c r="F254" s="336"/>
      <c r="G254" s="336"/>
      <c r="H254" s="336"/>
      <c r="I254" s="336"/>
      <c r="J254" s="336"/>
      <c r="K254" s="336"/>
      <c r="L254" s="336"/>
      <c r="M254" s="336"/>
      <c r="N254" s="333"/>
      <c r="O254" s="333"/>
      <c r="P254" s="333"/>
      <c r="Q254" s="334"/>
    </row>
    <row r="255" spans="1:17" ht="304.5" customHeight="1" x14ac:dyDescent="0.3">
      <c r="A255" s="223"/>
      <c r="B255" s="336" t="s">
        <v>531</v>
      </c>
      <c r="C255" s="336"/>
      <c r="D255" s="336"/>
      <c r="E255" s="336"/>
      <c r="F255" s="336"/>
      <c r="G255" s="336"/>
      <c r="H255" s="336"/>
      <c r="I255" s="336"/>
      <c r="J255" s="336"/>
      <c r="K255" s="336"/>
      <c r="L255" s="336"/>
      <c r="M255" s="336"/>
      <c r="N255" s="333"/>
      <c r="O255" s="333"/>
      <c r="P255" s="333"/>
      <c r="Q255" s="334"/>
    </row>
    <row r="256" spans="1:17" ht="309.75" customHeight="1" x14ac:dyDescent="0.3">
      <c r="A256" s="223"/>
      <c r="B256" s="336" t="s">
        <v>532</v>
      </c>
      <c r="C256" s="336"/>
      <c r="D256" s="336"/>
      <c r="E256" s="336"/>
      <c r="F256" s="336"/>
      <c r="G256" s="336"/>
      <c r="H256" s="336"/>
      <c r="I256" s="336"/>
      <c r="J256" s="336"/>
      <c r="K256" s="336"/>
      <c r="L256" s="336"/>
      <c r="M256" s="336"/>
      <c r="N256" s="333"/>
      <c r="O256" s="333"/>
      <c r="P256" s="333"/>
      <c r="Q256" s="334"/>
    </row>
    <row r="257" spans="1:17" ht="288.75" customHeight="1" x14ac:dyDescent="0.3">
      <c r="A257" s="223"/>
      <c r="B257" s="336" t="s">
        <v>533</v>
      </c>
      <c r="C257" s="336"/>
      <c r="D257" s="336"/>
      <c r="E257" s="336"/>
      <c r="F257" s="336"/>
      <c r="G257" s="336"/>
      <c r="H257" s="336"/>
      <c r="I257" s="336"/>
      <c r="J257" s="336"/>
      <c r="K257" s="336"/>
      <c r="L257" s="336"/>
      <c r="M257" s="336"/>
      <c r="N257" s="333"/>
      <c r="O257" s="333"/>
      <c r="P257" s="333"/>
      <c r="Q257" s="334"/>
    </row>
    <row r="258" spans="1:17" ht="268.5" customHeight="1" x14ac:dyDescent="0.3">
      <c r="A258" s="223"/>
      <c r="B258" s="336" t="s">
        <v>534</v>
      </c>
      <c r="C258" s="336"/>
      <c r="D258" s="336"/>
      <c r="E258" s="336"/>
      <c r="F258" s="336"/>
      <c r="G258" s="336"/>
      <c r="H258" s="336"/>
      <c r="I258" s="336"/>
      <c r="J258" s="336"/>
      <c r="K258" s="336"/>
      <c r="L258" s="336"/>
      <c r="M258" s="336"/>
      <c r="N258" s="333"/>
      <c r="O258" s="333"/>
      <c r="P258" s="333"/>
      <c r="Q258" s="334"/>
    </row>
    <row r="259" spans="1:17" ht="212.25" customHeight="1" x14ac:dyDescent="0.3">
      <c r="A259" s="223"/>
      <c r="B259" s="336" t="s">
        <v>535</v>
      </c>
      <c r="C259" s="336"/>
      <c r="D259" s="336"/>
      <c r="E259" s="336"/>
      <c r="F259" s="336"/>
      <c r="G259" s="336"/>
      <c r="H259" s="336"/>
      <c r="I259" s="336"/>
      <c r="J259" s="336"/>
      <c r="K259" s="336"/>
      <c r="L259" s="336"/>
      <c r="M259" s="336"/>
      <c r="N259" s="333"/>
      <c r="O259" s="333"/>
      <c r="P259" s="333"/>
      <c r="Q259" s="334"/>
    </row>
    <row r="260" spans="1:17" ht="339" customHeight="1" x14ac:dyDescent="0.3">
      <c r="A260" s="223"/>
      <c r="B260" s="336" t="s">
        <v>536</v>
      </c>
      <c r="C260" s="336"/>
      <c r="D260" s="336"/>
      <c r="E260" s="336"/>
      <c r="F260" s="336"/>
      <c r="G260" s="336"/>
      <c r="H260" s="336"/>
      <c r="I260" s="336"/>
      <c r="J260" s="336"/>
      <c r="K260" s="336"/>
      <c r="L260" s="336"/>
      <c r="M260" s="336"/>
      <c r="N260" s="333"/>
      <c r="O260" s="333"/>
      <c r="P260" s="333"/>
      <c r="Q260" s="334"/>
    </row>
    <row r="261" spans="1:17" ht="368.25" customHeight="1" x14ac:dyDescent="0.3">
      <c r="A261" s="223"/>
      <c r="B261" s="336" t="s">
        <v>537</v>
      </c>
      <c r="C261" s="336"/>
      <c r="D261" s="336"/>
      <c r="E261" s="336"/>
      <c r="F261" s="336"/>
      <c r="G261" s="336"/>
      <c r="H261" s="336"/>
      <c r="I261" s="336"/>
      <c r="J261" s="336"/>
      <c r="K261" s="336"/>
      <c r="L261" s="336"/>
      <c r="M261" s="336"/>
      <c r="N261" s="333"/>
      <c r="O261" s="333"/>
      <c r="P261" s="333"/>
      <c r="Q261" s="334"/>
    </row>
    <row r="262" spans="1:17" ht="399" customHeight="1" x14ac:dyDescent="0.3">
      <c r="A262" s="223"/>
      <c r="B262" s="336" t="s">
        <v>538</v>
      </c>
      <c r="C262" s="336"/>
      <c r="D262" s="336"/>
      <c r="E262" s="336"/>
      <c r="F262" s="336"/>
      <c r="G262" s="336"/>
      <c r="H262" s="336"/>
      <c r="I262" s="336"/>
      <c r="J262" s="336"/>
      <c r="K262" s="336"/>
      <c r="L262" s="336"/>
      <c r="M262" s="336"/>
      <c r="N262" s="333"/>
      <c r="O262" s="333"/>
      <c r="P262" s="333"/>
      <c r="Q262" s="334"/>
    </row>
    <row r="263" spans="1:17" ht="356.25" customHeight="1" x14ac:dyDescent="0.3">
      <c r="A263" s="223"/>
      <c r="B263" s="336" t="s">
        <v>539</v>
      </c>
      <c r="C263" s="336"/>
      <c r="D263" s="336"/>
      <c r="E263" s="336"/>
      <c r="F263" s="336"/>
      <c r="G263" s="336"/>
      <c r="H263" s="336"/>
      <c r="I263" s="336"/>
      <c r="J263" s="336"/>
      <c r="K263" s="336"/>
      <c r="L263" s="336"/>
      <c r="M263" s="336"/>
      <c r="N263" s="333"/>
      <c r="O263" s="333"/>
      <c r="P263" s="333"/>
      <c r="Q263" s="334"/>
    </row>
    <row r="264" spans="1:17" ht="162" customHeight="1" x14ac:dyDescent="0.3">
      <c r="A264" s="223"/>
      <c r="B264" s="336" t="s">
        <v>540</v>
      </c>
      <c r="C264" s="336"/>
      <c r="D264" s="336"/>
      <c r="E264" s="336"/>
      <c r="F264" s="336"/>
      <c r="G264" s="336"/>
      <c r="H264" s="336"/>
      <c r="I264" s="336"/>
      <c r="J264" s="336"/>
      <c r="K264" s="336"/>
      <c r="L264" s="336"/>
      <c r="M264" s="336"/>
      <c r="N264" s="333"/>
      <c r="O264" s="333"/>
      <c r="P264" s="333"/>
      <c r="Q264" s="334"/>
    </row>
    <row r="265" spans="1:17" x14ac:dyDescent="0.3">
      <c r="A265" s="221" t="s">
        <v>420</v>
      </c>
      <c r="B265" s="330" t="s">
        <v>421</v>
      </c>
      <c r="C265" s="330"/>
      <c r="D265" s="330"/>
      <c r="E265" s="330"/>
      <c r="F265" s="330"/>
      <c r="G265" s="330"/>
      <c r="H265" s="330"/>
      <c r="I265" s="330"/>
      <c r="J265" s="330"/>
      <c r="K265" s="330"/>
      <c r="L265" s="330"/>
      <c r="M265" s="330"/>
      <c r="N265" s="330" t="s">
        <v>422</v>
      </c>
      <c r="O265" s="330"/>
      <c r="P265" s="330"/>
      <c r="Q265" s="331"/>
    </row>
    <row r="266" spans="1:17" x14ac:dyDescent="0.3">
      <c r="A266" s="225">
        <v>8</v>
      </c>
      <c r="B266" s="332" t="s">
        <v>541</v>
      </c>
      <c r="C266" s="332"/>
      <c r="D266" s="332"/>
      <c r="E266" s="332"/>
      <c r="F266" s="332"/>
      <c r="G266" s="332"/>
      <c r="H266" s="332"/>
      <c r="I266" s="332"/>
      <c r="J266" s="332"/>
      <c r="K266" s="332"/>
      <c r="L266" s="332"/>
      <c r="M266" s="332"/>
      <c r="N266" s="285"/>
      <c r="O266" s="285"/>
      <c r="P266" s="285"/>
      <c r="Q266" s="298"/>
    </row>
    <row r="267" spans="1:17" s="243" customFormat="1" ht="120.75" customHeight="1" x14ac:dyDescent="0.3">
      <c r="A267" s="289"/>
      <c r="B267" s="332" t="s">
        <v>542</v>
      </c>
      <c r="C267" s="332"/>
      <c r="D267" s="332"/>
      <c r="E267" s="332"/>
      <c r="F267" s="332"/>
      <c r="G267" s="332"/>
      <c r="H267" s="332"/>
      <c r="I267" s="332"/>
      <c r="J267" s="332"/>
      <c r="K267" s="332"/>
      <c r="L267" s="332"/>
      <c r="M267" s="332"/>
      <c r="N267" s="333" t="s">
        <v>543</v>
      </c>
      <c r="O267" s="333"/>
      <c r="P267" s="333"/>
      <c r="Q267" s="334"/>
    </row>
    <row r="268" spans="1:17" x14ac:dyDescent="0.3">
      <c r="A268" s="221" t="s">
        <v>420</v>
      </c>
      <c r="B268" s="330" t="s">
        <v>421</v>
      </c>
      <c r="C268" s="330"/>
      <c r="D268" s="330"/>
      <c r="E268" s="330"/>
      <c r="F268" s="330"/>
      <c r="G268" s="330"/>
      <c r="H268" s="330"/>
      <c r="I268" s="330"/>
      <c r="J268" s="330"/>
      <c r="K268" s="330"/>
      <c r="L268" s="330"/>
      <c r="M268" s="330"/>
      <c r="N268" s="330" t="s">
        <v>422</v>
      </c>
      <c r="O268" s="330"/>
      <c r="P268" s="330"/>
      <c r="Q268" s="331"/>
    </row>
    <row r="269" spans="1:17" x14ac:dyDescent="0.3">
      <c r="A269" s="225">
        <v>9</v>
      </c>
      <c r="B269" s="332" t="s">
        <v>544</v>
      </c>
      <c r="C269" s="332"/>
      <c r="D269" s="332"/>
      <c r="E269" s="332"/>
      <c r="F269" s="332"/>
      <c r="G269" s="332"/>
      <c r="H269" s="332"/>
      <c r="I269" s="332"/>
      <c r="J269" s="332"/>
      <c r="K269" s="332"/>
      <c r="L269" s="332"/>
      <c r="M269" s="332"/>
      <c r="N269" s="285"/>
      <c r="O269" s="285"/>
      <c r="P269" s="285"/>
      <c r="Q269" s="298"/>
    </row>
    <row r="270" spans="1:17" ht="404.25" customHeight="1" x14ac:dyDescent="0.3">
      <c r="A270" s="225"/>
      <c r="B270" s="332" t="s">
        <v>545</v>
      </c>
      <c r="C270" s="332"/>
      <c r="D270" s="332"/>
      <c r="E270" s="332"/>
      <c r="F270" s="332"/>
      <c r="G270" s="332"/>
      <c r="H270" s="332"/>
      <c r="I270" s="332"/>
      <c r="J270" s="332"/>
      <c r="K270" s="332"/>
      <c r="L270" s="332"/>
      <c r="M270" s="332"/>
      <c r="N270" s="333" t="s">
        <v>484</v>
      </c>
      <c r="O270" s="333"/>
      <c r="P270" s="333"/>
      <c r="Q270" s="334"/>
    </row>
    <row r="271" spans="1:17" ht="318" customHeight="1" x14ac:dyDescent="0.3">
      <c r="A271" s="225"/>
      <c r="B271" s="332" t="s">
        <v>546</v>
      </c>
      <c r="C271" s="332"/>
      <c r="D271" s="332"/>
      <c r="E271" s="332"/>
      <c r="F271" s="332"/>
      <c r="G271" s="332"/>
      <c r="H271" s="332"/>
      <c r="I271" s="332"/>
      <c r="J271" s="332"/>
      <c r="K271" s="332"/>
      <c r="L271" s="332"/>
      <c r="M271" s="332"/>
      <c r="N271" s="333"/>
      <c r="O271" s="333"/>
      <c r="P271" s="333"/>
      <c r="Q271" s="334"/>
    </row>
    <row r="272" spans="1:17" x14ac:dyDescent="0.3">
      <c r="A272" s="221" t="s">
        <v>420</v>
      </c>
      <c r="B272" s="330" t="s">
        <v>421</v>
      </c>
      <c r="C272" s="330"/>
      <c r="D272" s="330"/>
      <c r="E272" s="330"/>
      <c r="F272" s="330"/>
      <c r="G272" s="330"/>
      <c r="H272" s="330"/>
      <c r="I272" s="330"/>
      <c r="J272" s="330"/>
      <c r="K272" s="330"/>
      <c r="L272" s="330"/>
      <c r="M272" s="330"/>
      <c r="N272" s="330" t="s">
        <v>422</v>
      </c>
      <c r="O272" s="330"/>
      <c r="P272" s="330"/>
      <c r="Q272" s="331"/>
    </row>
    <row r="273" spans="1:17" x14ac:dyDescent="0.3">
      <c r="A273" s="225">
        <v>10</v>
      </c>
      <c r="B273" s="332" t="s">
        <v>446</v>
      </c>
      <c r="C273" s="332"/>
      <c r="D273" s="332"/>
      <c r="E273" s="332"/>
      <c r="F273" s="332"/>
      <c r="G273" s="332"/>
      <c r="H273" s="332"/>
      <c r="I273" s="332"/>
      <c r="J273" s="332"/>
      <c r="K273" s="332"/>
      <c r="L273" s="332"/>
      <c r="M273" s="332"/>
      <c r="N273" s="285"/>
      <c r="O273" s="285"/>
      <c r="P273" s="285"/>
      <c r="Q273" s="298"/>
    </row>
    <row r="274" spans="1:17" ht="409.5" customHeight="1" x14ac:dyDescent="0.3">
      <c r="A274" s="225"/>
      <c r="B274" s="332" t="s">
        <v>547</v>
      </c>
      <c r="C274" s="332"/>
      <c r="D274" s="332"/>
      <c r="E274" s="332"/>
      <c r="F274" s="332"/>
      <c r="G274" s="332"/>
      <c r="H274" s="332"/>
      <c r="I274" s="332"/>
      <c r="J274" s="332"/>
      <c r="K274" s="332"/>
      <c r="L274" s="332"/>
      <c r="M274" s="332"/>
      <c r="N274" s="333" t="s">
        <v>485</v>
      </c>
      <c r="O274" s="333"/>
      <c r="P274" s="333"/>
      <c r="Q274" s="334"/>
    </row>
    <row r="275" spans="1:17" ht="298.5" customHeight="1" x14ac:dyDescent="0.3">
      <c r="A275" s="225"/>
      <c r="B275" s="332" t="s">
        <v>548</v>
      </c>
      <c r="C275" s="332"/>
      <c r="D275" s="332"/>
      <c r="E275" s="332"/>
      <c r="F275" s="332"/>
      <c r="G275" s="332"/>
      <c r="H275" s="332"/>
      <c r="I275" s="332"/>
      <c r="J275" s="332"/>
      <c r="K275" s="332"/>
      <c r="L275" s="332"/>
      <c r="M275" s="332"/>
      <c r="N275" s="333"/>
      <c r="O275" s="333"/>
      <c r="P275" s="333"/>
      <c r="Q275" s="334"/>
    </row>
    <row r="276" spans="1:17" x14ac:dyDescent="0.3">
      <c r="A276" s="221" t="s">
        <v>420</v>
      </c>
      <c r="B276" s="330" t="s">
        <v>421</v>
      </c>
      <c r="C276" s="330"/>
      <c r="D276" s="330"/>
      <c r="E276" s="330"/>
      <c r="F276" s="330"/>
      <c r="G276" s="330"/>
      <c r="H276" s="330"/>
      <c r="I276" s="330"/>
      <c r="J276" s="330"/>
      <c r="K276" s="330"/>
      <c r="L276" s="330"/>
      <c r="M276" s="330"/>
      <c r="N276" s="330" t="s">
        <v>422</v>
      </c>
      <c r="O276" s="330"/>
      <c r="P276" s="330"/>
      <c r="Q276" s="331"/>
    </row>
    <row r="277" spans="1:17" ht="14.25" customHeight="1" x14ac:dyDescent="0.3">
      <c r="A277" s="225">
        <v>11</v>
      </c>
      <c r="B277" s="332" t="s">
        <v>549</v>
      </c>
      <c r="C277" s="332"/>
      <c r="D277" s="332"/>
      <c r="E277" s="332"/>
      <c r="F277" s="332"/>
      <c r="G277" s="332"/>
      <c r="H277" s="332"/>
      <c r="I277" s="332"/>
      <c r="J277" s="332"/>
      <c r="K277" s="332"/>
      <c r="L277" s="332"/>
      <c r="M277" s="332"/>
      <c r="N277" s="294"/>
      <c r="O277" s="294"/>
      <c r="P277" s="294"/>
      <c r="Q277" s="299"/>
    </row>
    <row r="278" spans="1:17" ht="409.5" customHeight="1" x14ac:dyDescent="0.3">
      <c r="A278" s="225"/>
      <c r="B278" s="335" t="s">
        <v>550</v>
      </c>
      <c r="C278" s="335"/>
      <c r="D278" s="335"/>
      <c r="E278" s="335"/>
      <c r="F278" s="335"/>
      <c r="G278" s="335"/>
      <c r="H278" s="335"/>
      <c r="I278" s="335"/>
      <c r="J278" s="335"/>
      <c r="K278" s="335"/>
      <c r="L278" s="335"/>
      <c r="M278" s="335"/>
      <c r="N278" s="333" t="s">
        <v>486</v>
      </c>
      <c r="O278" s="333"/>
      <c r="P278" s="333"/>
      <c r="Q278" s="334"/>
    </row>
    <row r="279" spans="1:17" ht="271.5" customHeight="1" x14ac:dyDescent="0.3">
      <c r="A279" s="225"/>
      <c r="B279" s="332" t="s">
        <v>551</v>
      </c>
      <c r="C279" s="332"/>
      <c r="D279" s="332"/>
      <c r="E279" s="332"/>
      <c r="F279" s="332"/>
      <c r="G279" s="332"/>
      <c r="H279" s="332"/>
      <c r="I279" s="332"/>
      <c r="J279" s="332"/>
      <c r="K279" s="332"/>
      <c r="L279" s="332"/>
      <c r="M279" s="332"/>
      <c r="N279" s="333"/>
      <c r="O279" s="333"/>
      <c r="P279" s="333"/>
      <c r="Q279" s="334"/>
    </row>
    <row r="280" spans="1:17" x14ac:dyDescent="0.3">
      <c r="A280" s="223"/>
      <c r="B280" s="293"/>
      <c r="C280" s="292"/>
      <c r="D280" s="292"/>
      <c r="E280" s="292"/>
      <c r="F280" s="292"/>
      <c r="G280" s="292"/>
      <c r="H280" s="292"/>
      <c r="I280" s="292"/>
      <c r="J280" s="292"/>
      <c r="K280" s="292"/>
      <c r="L280" s="292"/>
      <c r="M280" s="292"/>
      <c r="N280" s="285"/>
      <c r="O280" s="285"/>
      <c r="P280" s="285"/>
      <c r="Q280" s="298"/>
    </row>
    <row r="281" spans="1:17" ht="15" x14ac:dyDescent="0.3">
      <c r="A281" s="226"/>
      <c r="B281" s="370" t="s">
        <v>473</v>
      </c>
      <c r="C281" s="370"/>
      <c r="D281" s="370"/>
      <c r="E281" s="370"/>
      <c r="F281" s="370"/>
      <c r="G281" s="370"/>
      <c r="H281" s="370"/>
      <c r="I281" s="370"/>
      <c r="J281" s="370"/>
      <c r="K281" s="370"/>
      <c r="L281" s="370"/>
      <c r="M281" s="370"/>
      <c r="N281" s="371">
        <v>398782886.64999998</v>
      </c>
      <c r="O281" s="371"/>
      <c r="P281" s="371"/>
      <c r="Q281" s="372"/>
    </row>
    <row r="282" spans="1:17" x14ac:dyDescent="0.3">
      <c r="A282" s="362" t="s">
        <v>424</v>
      </c>
      <c r="B282" s="363"/>
      <c r="C282" s="363"/>
      <c r="D282" s="363"/>
      <c r="E282" s="363"/>
      <c r="F282" s="363"/>
      <c r="G282" s="363"/>
      <c r="H282" s="363"/>
      <c r="I282" s="363"/>
      <c r="J282" s="363"/>
      <c r="K282" s="363"/>
      <c r="L282" s="363"/>
      <c r="M282" s="363"/>
      <c r="N282" s="363"/>
      <c r="O282" s="363"/>
      <c r="P282" s="363"/>
      <c r="Q282" s="364"/>
    </row>
    <row r="283" spans="1:17" x14ac:dyDescent="0.3">
      <c r="A283" s="221" t="s">
        <v>420</v>
      </c>
      <c r="B283" s="330" t="s">
        <v>421</v>
      </c>
      <c r="C283" s="330"/>
      <c r="D283" s="330"/>
      <c r="E283" s="330"/>
      <c r="F283" s="330"/>
      <c r="G283" s="330"/>
      <c r="H283" s="330"/>
      <c r="I283" s="330"/>
      <c r="J283" s="330"/>
      <c r="K283" s="330"/>
      <c r="L283" s="330"/>
      <c r="M283" s="330"/>
      <c r="N283" s="330" t="s">
        <v>422</v>
      </c>
      <c r="O283" s="330"/>
      <c r="P283" s="330"/>
      <c r="Q283" s="331"/>
    </row>
    <row r="284" spans="1:17" x14ac:dyDescent="0.3">
      <c r="A284" s="223"/>
      <c r="B284" s="285"/>
      <c r="C284" s="285"/>
      <c r="D284" s="285"/>
      <c r="E284" s="285"/>
      <c r="F284" s="285"/>
      <c r="G284" s="285"/>
      <c r="H284" s="285"/>
      <c r="I284" s="285"/>
      <c r="J284" s="285"/>
      <c r="K284" s="285"/>
      <c r="L284" s="285"/>
      <c r="M284" s="285"/>
      <c r="N284" s="492"/>
      <c r="O284" s="493"/>
      <c r="P284" s="493"/>
      <c r="Q284" s="494"/>
    </row>
    <row r="285" spans="1:17" ht="15" x14ac:dyDescent="0.3">
      <c r="A285" s="225"/>
      <c r="B285" s="370" t="s">
        <v>474</v>
      </c>
      <c r="C285" s="370"/>
      <c r="D285" s="370"/>
      <c r="E285" s="370"/>
      <c r="F285" s="370"/>
      <c r="G285" s="370"/>
      <c r="H285" s="370"/>
      <c r="I285" s="370"/>
      <c r="J285" s="370"/>
      <c r="K285" s="370"/>
      <c r="L285" s="370"/>
      <c r="M285" s="370"/>
      <c r="N285" s="371"/>
      <c r="O285" s="371"/>
      <c r="P285" s="371"/>
      <c r="Q285" s="372"/>
    </row>
    <row r="286" spans="1:17" x14ac:dyDescent="0.3">
      <c r="A286" s="362" t="s">
        <v>425</v>
      </c>
      <c r="B286" s="363"/>
      <c r="C286" s="363"/>
      <c r="D286" s="363"/>
      <c r="E286" s="363"/>
      <c r="F286" s="363"/>
      <c r="G286" s="363"/>
      <c r="H286" s="363"/>
      <c r="I286" s="363"/>
      <c r="J286" s="363"/>
      <c r="K286" s="363"/>
      <c r="L286" s="363"/>
      <c r="M286" s="363"/>
      <c r="N286" s="363"/>
      <c r="O286" s="363"/>
      <c r="P286" s="363"/>
      <c r="Q286" s="364"/>
    </row>
    <row r="287" spans="1:17" x14ac:dyDescent="0.3">
      <c r="A287" s="221" t="s">
        <v>420</v>
      </c>
      <c r="B287" s="330" t="s">
        <v>421</v>
      </c>
      <c r="C287" s="330"/>
      <c r="D287" s="330"/>
      <c r="E287" s="330"/>
      <c r="F287" s="330"/>
      <c r="G287" s="330"/>
      <c r="H287" s="330"/>
      <c r="I287" s="330"/>
      <c r="J287" s="330"/>
      <c r="K287" s="330"/>
      <c r="L287" s="330"/>
      <c r="M287" s="330"/>
      <c r="N287" s="330" t="s">
        <v>422</v>
      </c>
      <c r="O287" s="330"/>
      <c r="P287" s="330"/>
      <c r="Q287" s="331"/>
    </row>
    <row r="288" spans="1:17" x14ac:dyDescent="0.3">
      <c r="A288" s="223"/>
      <c r="B288" s="285"/>
      <c r="C288" s="285"/>
      <c r="D288" s="285"/>
      <c r="E288" s="285"/>
      <c r="F288" s="285"/>
      <c r="G288" s="285"/>
      <c r="H288" s="285"/>
      <c r="I288" s="285"/>
      <c r="J288" s="285"/>
      <c r="K288" s="285"/>
      <c r="L288" s="285"/>
      <c r="M288" s="285"/>
      <c r="N288" s="285"/>
      <c r="O288" s="285"/>
      <c r="P288" s="285"/>
      <c r="Q288" s="298"/>
    </row>
    <row r="289" spans="1:17" ht="15.75" thickBot="1" x14ac:dyDescent="0.35">
      <c r="A289" s="227"/>
      <c r="B289" s="367" t="s">
        <v>475</v>
      </c>
      <c r="C289" s="367"/>
      <c r="D289" s="367"/>
      <c r="E289" s="367"/>
      <c r="F289" s="367"/>
      <c r="G289" s="367"/>
      <c r="H289" s="367"/>
      <c r="I289" s="367"/>
      <c r="J289" s="367"/>
      <c r="K289" s="367"/>
      <c r="L289" s="367"/>
      <c r="M289" s="367"/>
      <c r="N289" s="368"/>
      <c r="O289" s="368"/>
      <c r="P289" s="368"/>
      <c r="Q289" s="369"/>
    </row>
  </sheetData>
  <mergeCells count="780">
    <mergeCell ref="B220:M220"/>
    <mergeCell ref="N220:Q220"/>
    <mergeCell ref="B281:M281"/>
    <mergeCell ref="N281:Q281"/>
    <mergeCell ref="N284:Q284"/>
    <mergeCell ref="N190:Q190"/>
    <mergeCell ref="N196:Q196"/>
    <mergeCell ref="N203:Q203"/>
    <mergeCell ref="B209:M209"/>
    <mergeCell ref="N210:Q210"/>
    <mergeCell ref="N213:Q213"/>
    <mergeCell ref="N215:Q216"/>
    <mergeCell ref="B217:M217"/>
    <mergeCell ref="N217:Q217"/>
    <mergeCell ref="B218:M218"/>
    <mergeCell ref="B210:M210"/>
    <mergeCell ref="B211:M211"/>
    <mergeCell ref="N211:Q211"/>
    <mergeCell ref="B213:M213"/>
    <mergeCell ref="B212:M212"/>
    <mergeCell ref="B216:M216"/>
    <mergeCell ref="B215:M215"/>
    <mergeCell ref="B214:M214"/>
    <mergeCell ref="N214:Q214"/>
    <mergeCell ref="B204:M204"/>
    <mergeCell ref="N204:Q204"/>
    <mergeCell ref="B205:M205"/>
    <mergeCell ref="B206:M206"/>
    <mergeCell ref="B207:M207"/>
    <mergeCell ref="A206:A207"/>
    <mergeCell ref="N206:Q207"/>
    <mergeCell ref="B208:M208"/>
    <mergeCell ref="N208:Q208"/>
    <mergeCell ref="B199:M199"/>
    <mergeCell ref="B198:M198"/>
    <mergeCell ref="B200:M200"/>
    <mergeCell ref="A199:A200"/>
    <mergeCell ref="N199:Q200"/>
    <mergeCell ref="N193:Q193"/>
    <mergeCell ref="B201:M201"/>
    <mergeCell ref="N201:Q201"/>
    <mergeCell ref="B203:M203"/>
    <mergeCell ref="B202:M202"/>
    <mergeCell ref="B193:M193"/>
    <mergeCell ref="B191:M191"/>
    <mergeCell ref="N191:Q191"/>
    <mergeCell ref="B192:M192"/>
    <mergeCell ref="B196:M196"/>
    <mergeCell ref="B195:M195"/>
    <mergeCell ref="B194:M194"/>
    <mergeCell ref="N194:Q194"/>
    <mergeCell ref="B197:M197"/>
    <mergeCell ref="N197:Q197"/>
    <mergeCell ref="B185:M185"/>
    <mergeCell ref="B186:M186"/>
    <mergeCell ref="B187:M187"/>
    <mergeCell ref="A185:A187"/>
    <mergeCell ref="N185:Q187"/>
    <mergeCell ref="B188:M188"/>
    <mergeCell ref="N188:Q188"/>
    <mergeCell ref="B189:M189"/>
    <mergeCell ref="B190:M190"/>
    <mergeCell ref="B179:I179"/>
    <mergeCell ref="J179:K179"/>
    <mergeCell ref="L179:M179"/>
    <mergeCell ref="N179:Q179"/>
    <mergeCell ref="B180:I180"/>
    <mergeCell ref="J180:K180"/>
    <mergeCell ref="L180:M180"/>
    <mergeCell ref="N180:Q180"/>
    <mergeCell ref="B184:M184"/>
    <mergeCell ref="B181:I181"/>
    <mergeCell ref="J181:K181"/>
    <mergeCell ref="L181:M181"/>
    <mergeCell ref="N181:Q181"/>
    <mergeCell ref="A182:Q182"/>
    <mergeCell ref="B183:M183"/>
    <mergeCell ref="N183:Q183"/>
    <mergeCell ref="B176:I176"/>
    <mergeCell ref="J176:K176"/>
    <mergeCell ref="L176:M176"/>
    <mergeCell ref="N176:Q176"/>
    <mergeCell ref="B177:I177"/>
    <mergeCell ref="J177:K177"/>
    <mergeCell ref="L177:M177"/>
    <mergeCell ref="N177:Q177"/>
    <mergeCell ref="B178:I178"/>
    <mergeCell ref="J178:K178"/>
    <mergeCell ref="L178:M178"/>
    <mergeCell ref="N178:Q178"/>
    <mergeCell ref="B173:I173"/>
    <mergeCell ref="J173:K173"/>
    <mergeCell ref="L173:M173"/>
    <mergeCell ref="N173:Q173"/>
    <mergeCell ref="B174:I174"/>
    <mergeCell ref="J174:K174"/>
    <mergeCell ref="L174:M174"/>
    <mergeCell ref="N174:Q174"/>
    <mergeCell ref="B175:I175"/>
    <mergeCell ref="J175:K175"/>
    <mergeCell ref="L175:M175"/>
    <mergeCell ref="N175:Q175"/>
    <mergeCell ref="B170:I170"/>
    <mergeCell ref="J170:K170"/>
    <mergeCell ref="L170:M170"/>
    <mergeCell ref="N170:Q170"/>
    <mergeCell ref="B171:I171"/>
    <mergeCell ref="J171:K171"/>
    <mergeCell ref="L171:M171"/>
    <mergeCell ref="N171:Q171"/>
    <mergeCell ref="B172:I172"/>
    <mergeCell ref="J172:K172"/>
    <mergeCell ref="L172:M172"/>
    <mergeCell ref="N172:Q172"/>
    <mergeCell ref="B167:I167"/>
    <mergeCell ref="J167:K167"/>
    <mergeCell ref="L167:M167"/>
    <mergeCell ref="N167:Q167"/>
    <mergeCell ref="B168:I168"/>
    <mergeCell ref="J168:K168"/>
    <mergeCell ref="L168:M168"/>
    <mergeCell ref="N168:Q168"/>
    <mergeCell ref="B169:I169"/>
    <mergeCell ref="J169:K169"/>
    <mergeCell ref="L169:M169"/>
    <mergeCell ref="N169:Q169"/>
    <mergeCell ref="B164:I164"/>
    <mergeCell ref="J164:K164"/>
    <mergeCell ref="L164:M164"/>
    <mergeCell ref="N164:Q164"/>
    <mergeCell ref="B165:I165"/>
    <mergeCell ref="J165:K165"/>
    <mergeCell ref="L165:M165"/>
    <mergeCell ref="N165:Q165"/>
    <mergeCell ref="B166:I166"/>
    <mergeCell ref="J166:K166"/>
    <mergeCell ref="L166:M166"/>
    <mergeCell ref="N166:Q166"/>
    <mergeCell ref="B161:I161"/>
    <mergeCell ref="J161:K161"/>
    <mergeCell ref="L161:M161"/>
    <mergeCell ref="N161:Q161"/>
    <mergeCell ref="B162:I162"/>
    <mergeCell ref="J162:K162"/>
    <mergeCell ref="L162:M162"/>
    <mergeCell ref="N162:Q162"/>
    <mergeCell ref="B163:I163"/>
    <mergeCell ref="J163:K163"/>
    <mergeCell ref="L163:M163"/>
    <mergeCell ref="N163:Q163"/>
    <mergeCell ref="B158:I158"/>
    <mergeCell ref="J158:K158"/>
    <mergeCell ref="L158:M158"/>
    <mergeCell ref="N158:Q158"/>
    <mergeCell ref="B159:I159"/>
    <mergeCell ref="J159:K159"/>
    <mergeCell ref="L159:M159"/>
    <mergeCell ref="N159:Q159"/>
    <mergeCell ref="B160:I160"/>
    <mergeCell ref="J160:K160"/>
    <mergeCell ref="L160:M160"/>
    <mergeCell ref="N160:Q160"/>
    <mergeCell ref="B155:I155"/>
    <mergeCell ref="J155:K155"/>
    <mergeCell ref="L155:M155"/>
    <mergeCell ref="N155:Q155"/>
    <mergeCell ref="B156:I156"/>
    <mergeCell ref="J156:K156"/>
    <mergeCell ref="L156:M156"/>
    <mergeCell ref="N156:Q156"/>
    <mergeCell ref="B157:I157"/>
    <mergeCell ref="J157:K157"/>
    <mergeCell ref="L157:M157"/>
    <mergeCell ref="N157:Q157"/>
    <mergeCell ref="B152:I152"/>
    <mergeCell ref="J152:K152"/>
    <mergeCell ref="L152:M152"/>
    <mergeCell ref="N152:Q152"/>
    <mergeCell ref="B153:I153"/>
    <mergeCell ref="J153:K153"/>
    <mergeCell ref="L153:M153"/>
    <mergeCell ref="N153:Q153"/>
    <mergeCell ref="B154:I154"/>
    <mergeCell ref="J154:K154"/>
    <mergeCell ref="L154:M154"/>
    <mergeCell ref="N154:Q154"/>
    <mergeCell ref="B149:I149"/>
    <mergeCell ref="J149:K149"/>
    <mergeCell ref="L149:M149"/>
    <mergeCell ref="N149:Q149"/>
    <mergeCell ref="B150:I150"/>
    <mergeCell ref="J150:K150"/>
    <mergeCell ref="L150:M150"/>
    <mergeCell ref="N150:Q150"/>
    <mergeCell ref="B151:I151"/>
    <mergeCell ref="J151:K151"/>
    <mergeCell ref="L151:M151"/>
    <mergeCell ref="N151:Q151"/>
    <mergeCell ref="B146:I146"/>
    <mergeCell ref="J146:K146"/>
    <mergeCell ref="L146:M146"/>
    <mergeCell ref="N146:Q146"/>
    <mergeCell ref="B147:I147"/>
    <mergeCell ref="J147:K147"/>
    <mergeCell ref="L147:M147"/>
    <mergeCell ref="N147:Q147"/>
    <mergeCell ref="B148:I148"/>
    <mergeCell ref="J148:K148"/>
    <mergeCell ref="L148:M148"/>
    <mergeCell ref="N148:Q148"/>
    <mergeCell ref="B143:I143"/>
    <mergeCell ref="J143:K143"/>
    <mergeCell ref="L143:M143"/>
    <mergeCell ref="N143:Q143"/>
    <mergeCell ref="B144:I144"/>
    <mergeCell ref="J144:K144"/>
    <mergeCell ref="L144:M144"/>
    <mergeCell ref="N144:Q144"/>
    <mergeCell ref="B145:I145"/>
    <mergeCell ref="J145:K145"/>
    <mergeCell ref="L145:M145"/>
    <mergeCell ref="N145:Q145"/>
    <mergeCell ref="B140:I140"/>
    <mergeCell ref="J140:K140"/>
    <mergeCell ref="L140:M140"/>
    <mergeCell ref="N140:Q140"/>
    <mergeCell ref="B141:I141"/>
    <mergeCell ref="J141:K141"/>
    <mergeCell ref="L141:M141"/>
    <mergeCell ref="N141:Q141"/>
    <mergeCell ref="B142:I142"/>
    <mergeCell ref="J142:K142"/>
    <mergeCell ref="L142:M142"/>
    <mergeCell ref="N142:Q142"/>
    <mergeCell ref="B137:I137"/>
    <mergeCell ref="J137:K137"/>
    <mergeCell ref="L137:M137"/>
    <mergeCell ref="N137:Q137"/>
    <mergeCell ref="B138:I138"/>
    <mergeCell ref="J138:K138"/>
    <mergeCell ref="L138:M138"/>
    <mergeCell ref="N138:Q138"/>
    <mergeCell ref="B139:I139"/>
    <mergeCell ref="J139:K139"/>
    <mergeCell ref="L139:M139"/>
    <mergeCell ref="N139:Q139"/>
    <mergeCell ref="A135:I135"/>
    <mergeCell ref="J135:K135"/>
    <mergeCell ref="L135:M135"/>
    <mergeCell ref="N135:Q135"/>
    <mergeCell ref="B136:I136"/>
    <mergeCell ref="J136:K136"/>
    <mergeCell ref="L136:M136"/>
    <mergeCell ref="N136:Q136"/>
    <mergeCell ref="A133:C133"/>
    <mergeCell ref="D133:F133"/>
    <mergeCell ref="G133:I133"/>
    <mergeCell ref="J133:M133"/>
    <mergeCell ref="B122:I122"/>
    <mergeCell ref="J122:K122"/>
    <mergeCell ref="L122:M122"/>
    <mergeCell ref="N122:Q122"/>
    <mergeCell ref="B123:I123"/>
    <mergeCell ref="J123:K123"/>
    <mergeCell ref="L123:M123"/>
    <mergeCell ref="N124:Q124"/>
    <mergeCell ref="A134:Q134"/>
    <mergeCell ref="A128:E129"/>
    <mergeCell ref="F128:I129"/>
    <mergeCell ref="B124:I124"/>
    <mergeCell ref="J124:K124"/>
    <mergeCell ref="L124:M124"/>
    <mergeCell ref="J58:K58"/>
    <mergeCell ref="J59:K59"/>
    <mergeCell ref="J61:K61"/>
    <mergeCell ref="L57:M57"/>
    <mergeCell ref="L59:M59"/>
    <mergeCell ref="L61:M61"/>
    <mergeCell ref="L58:M58"/>
    <mergeCell ref="N123:Q123"/>
    <mergeCell ref="B118:I118"/>
    <mergeCell ref="J118:K118"/>
    <mergeCell ref="L118:M118"/>
    <mergeCell ref="B119:I119"/>
    <mergeCell ref="J119:K119"/>
    <mergeCell ref="L119:M119"/>
    <mergeCell ref="N119:Q119"/>
    <mergeCell ref="B120:I120"/>
    <mergeCell ref="J120:K120"/>
    <mergeCell ref="L120:M120"/>
    <mergeCell ref="N120:Q120"/>
    <mergeCell ref="B121:I121"/>
    <mergeCell ref="J121:K121"/>
    <mergeCell ref="L121:M121"/>
    <mergeCell ref="N121:Q121"/>
    <mergeCell ref="N118:Q118"/>
    <mergeCell ref="A67:C67"/>
    <mergeCell ref="D67:Q67"/>
    <mergeCell ref="A69:C69"/>
    <mergeCell ref="D69:F69"/>
    <mergeCell ref="G69:I69"/>
    <mergeCell ref="J69:M69"/>
    <mergeCell ref="N69:Q69"/>
    <mergeCell ref="J40:K40"/>
    <mergeCell ref="L40:M40"/>
    <mergeCell ref="A40:I40"/>
    <mergeCell ref="B41:I41"/>
    <mergeCell ref="B57:I57"/>
    <mergeCell ref="B58:I58"/>
    <mergeCell ref="B59:I59"/>
    <mergeCell ref="B61:I61"/>
    <mergeCell ref="N40:Q40"/>
    <mergeCell ref="N41:Q41"/>
    <mergeCell ref="N57:Q57"/>
    <mergeCell ref="N58:Q58"/>
    <mergeCell ref="N59:Q59"/>
    <mergeCell ref="N61:Q61"/>
    <mergeCell ref="L41:M41"/>
    <mergeCell ref="J41:K41"/>
    <mergeCell ref="J57:K57"/>
    <mergeCell ref="J72:K72"/>
    <mergeCell ref="L72:M72"/>
    <mergeCell ref="N72:Q72"/>
    <mergeCell ref="B73:I73"/>
    <mergeCell ref="J73:K73"/>
    <mergeCell ref="L73:M73"/>
    <mergeCell ref="N73:Q73"/>
    <mergeCell ref="A39:Q39"/>
    <mergeCell ref="N133:Q133"/>
    <mergeCell ref="J128:M129"/>
    <mergeCell ref="N128:Q129"/>
    <mergeCell ref="A130:C130"/>
    <mergeCell ref="D130:Q130"/>
    <mergeCell ref="A132:C132"/>
    <mergeCell ref="D132:F132"/>
    <mergeCell ref="G132:I132"/>
    <mergeCell ref="J132:M132"/>
    <mergeCell ref="N132:Q132"/>
    <mergeCell ref="N70:Q70"/>
    <mergeCell ref="A126:Q126"/>
    <mergeCell ref="A127:E127"/>
    <mergeCell ref="F127:I127"/>
    <mergeCell ref="J127:M127"/>
    <mergeCell ref="N127:Q127"/>
    <mergeCell ref="A37:C37"/>
    <mergeCell ref="D37:F37"/>
    <mergeCell ref="G37:I37"/>
    <mergeCell ref="J37:M37"/>
    <mergeCell ref="N37:Q37"/>
    <mergeCell ref="A38:C38"/>
    <mergeCell ref="D38:F38"/>
    <mergeCell ref="G38:I38"/>
    <mergeCell ref="J38:M38"/>
    <mergeCell ref="N38:Q38"/>
    <mergeCell ref="A31:Q31"/>
    <mergeCell ref="A32:E32"/>
    <mergeCell ref="F32:I32"/>
    <mergeCell ref="J32:M32"/>
    <mergeCell ref="A29:C29"/>
    <mergeCell ref="D29:F29"/>
    <mergeCell ref="N32:Q32"/>
    <mergeCell ref="A33:E34"/>
    <mergeCell ref="N16:Q17"/>
    <mergeCell ref="A18:C18"/>
    <mergeCell ref="D18:Q18"/>
    <mergeCell ref="A16:E17"/>
    <mergeCell ref="F16:I17"/>
    <mergeCell ref="J16:M17"/>
    <mergeCell ref="A23:Q23"/>
    <mergeCell ref="A24:E24"/>
    <mergeCell ref="N24:Q24"/>
    <mergeCell ref="A20:C20"/>
    <mergeCell ref="A21:C21"/>
    <mergeCell ref="N21:Q21"/>
    <mergeCell ref="D21:F21"/>
    <mergeCell ref="G21:I21"/>
    <mergeCell ref="J21:M21"/>
    <mergeCell ref="J20:M20"/>
    <mergeCell ref="A25:E26"/>
    <mergeCell ref="F25:I26"/>
    <mergeCell ref="J25:M26"/>
    <mergeCell ref="N25:Q26"/>
    <mergeCell ref="A27:C27"/>
    <mergeCell ref="D27:Q27"/>
    <mergeCell ref="N29:Q29"/>
    <mergeCell ref="A30:C30"/>
    <mergeCell ref="D30:F30"/>
    <mergeCell ref="G30:I30"/>
    <mergeCell ref="J30:M30"/>
    <mergeCell ref="N30:Q30"/>
    <mergeCell ref="N33:Q34"/>
    <mergeCell ref="F24:I24"/>
    <mergeCell ref="J24:M24"/>
    <mergeCell ref="N20:Q20"/>
    <mergeCell ref="G20:I20"/>
    <mergeCell ref="D20:F20"/>
    <mergeCell ref="A1:Q1"/>
    <mergeCell ref="A2:Q2"/>
    <mergeCell ref="A5:C5"/>
    <mergeCell ref="O5:Q5"/>
    <mergeCell ref="A3:Q3"/>
    <mergeCell ref="A4:C4"/>
    <mergeCell ref="D4:F4"/>
    <mergeCell ref="G4:J4"/>
    <mergeCell ref="K4:N4"/>
    <mergeCell ref="O4:Q4"/>
    <mergeCell ref="D5:F5"/>
    <mergeCell ref="G5:J5"/>
    <mergeCell ref="K5:N5"/>
    <mergeCell ref="N15:Q15"/>
    <mergeCell ref="A12:Q12"/>
    <mergeCell ref="A14:Q14"/>
    <mergeCell ref="G29:I29"/>
    <mergeCell ref="J29:M29"/>
    <mergeCell ref="C8:G8"/>
    <mergeCell ref="L8:P8"/>
    <mergeCell ref="C9:G9"/>
    <mergeCell ref="L9:P9"/>
    <mergeCell ref="A6:Q6"/>
    <mergeCell ref="B7:G7"/>
    <mergeCell ref="K7:P7"/>
    <mergeCell ref="C10:G10"/>
    <mergeCell ref="L10:P10"/>
    <mergeCell ref="A15:E15"/>
    <mergeCell ref="F15:I15"/>
    <mergeCell ref="J15:M15"/>
    <mergeCell ref="B56:I56"/>
    <mergeCell ref="B55:I55"/>
    <mergeCell ref="B54:I54"/>
    <mergeCell ref="B53:I53"/>
    <mergeCell ref="B52:I52"/>
    <mergeCell ref="B51:I51"/>
    <mergeCell ref="B50:I50"/>
    <mergeCell ref="B49:I49"/>
    <mergeCell ref="B48:I48"/>
    <mergeCell ref="B47:I47"/>
    <mergeCell ref="B46:I46"/>
    <mergeCell ref="B45:I45"/>
    <mergeCell ref="B44:I44"/>
    <mergeCell ref="B43:I43"/>
    <mergeCell ref="B42:I42"/>
    <mergeCell ref="J55:K55"/>
    <mergeCell ref="J56:K56"/>
    <mergeCell ref="F33:I34"/>
    <mergeCell ref="J33:M34"/>
    <mergeCell ref="A35:C35"/>
    <mergeCell ref="D35:Q35"/>
    <mergeCell ref="N42:Q42"/>
    <mergeCell ref="N43:Q43"/>
    <mergeCell ref="N44:Q44"/>
    <mergeCell ref="N45:Q45"/>
    <mergeCell ref="N46:Q46"/>
    <mergeCell ref="N47:Q47"/>
    <mergeCell ref="J42:K42"/>
    <mergeCell ref="J43:K43"/>
    <mergeCell ref="J44:K44"/>
    <mergeCell ref="J45:K45"/>
    <mergeCell ref="J46:K46"/>
    <mergeCell ref="J47:K47"/>
    <mergeCell ref="L42:M42"/>
    <mergeCell ref="L43:M43"/>
    <mergeCell ref="L44:M44"/>
    <mergeCell ref="L45:M45"/>
    <mergeCell ref="L46:M46"/>
    <mergeCell ref="L47:M47"/>
    <mergeCell ref="N48:Q48"/>
    <mergeCell ref="N49:Q49"/>
    <mergeCell ref="N50:Q50"/>
    <mergeCell ref="N51:Q51"/>
    <mergeCell ref="N52:Q52"/>
    <mergeCell ref="N53:Q53"/>
    <mergeCell ref="N54:Q54"/>
    <mergeCell ref="N55:Q55"/>
    <mergeCell ref="N56:Q56"/>
    <mergeCell ref="B219:M219"/>
    <mergeCell ref="N219:Q219"/>
    <mergeCell ref="B222:M222"/>
    <mergeCell ref="N222:Q222"/>
    <mergeCell ref="A221:Q221"/>
    <mergeCell ref="L48:M48"/>
    <mergeCell ref="L49:M49"/>
    <mergeCell ref="L50:M50"/>
    <mergeCell ref="L51:M51"/>
    <mergeCell ref="L52:M52"/>
    <mergeCell ref="L53:M53"/>
    <mergeCell ref="L54:M54"/>
    <mergeCell ref="L55:M55"/>
    <mergeCell ref="L56:M56"/>
    <mergeCell ref="J48:K48"/>
    <mergeCell ref="J49:K49"/>
    <mergeCell ref="J50:K50"/>
    <mergeCell ref="J51:K51"/>
    <mergeCell ref="J52:K52"/>
    <mergeCell ref="J53:K53"/>
    <mergeCell ref="J54:K54"/>
    <mergeCell ref="B60:I60"/>
    <mergeCell ref="J60:K60"/>
    <mergeCell ref="L60:M60"/>
    <mergeCell ref="B287:M287"/>
    <mergeCell ref="N287:Q287"/>
    <mergeCell ref="B289:M289"/>
    <mergeCell ref="N289:Q289"/>
    <mergeCell ref="B283:M283"/>
    <mergeCell ref="N283:Q283"/>
    <mergeCell ref="B285:M285"/>
    <mergeCell ref="N285:Q285"/>
    <mergeCell ref="A282:Q282"/>
    <mergeCell ref="A286:Q286"/>
    <mergeCell ref="N60:Q60"/>
    <mergeCell ref="B74:I74"/>
    <mergeCell ref="J74:K74"/>
    <mergeCell ref="L74:M74"/>
    <mergeCell ref="N74:Q74"/>
    <mergeCell ref="B75:I75"/>
    <mergeCell ref="J75:K75"/>
    <mergeCell ref="L75:M75"/>
    <mergeCell ref="N75:Q75"/>
    <mergeCell ref="A70:C70"/>
    <mergeCell ref="D70:F70"/>
    <mergeCell ref="G70:I70"/>
    <mergeCell ref="J70:M70"/>
    <mergeCell ref="A63:Q63"/>
    <mergeCell ref="A64:E64"/>
    <mergeCell ref="F64:I64"/>
    <mergeCell ref="J64:M64"/>
    <mergeCell ref="N64:Q64"/>
    <mergeCell ref="A65:E66"/>
    <mergeCell ref="F65:I66"/>
    <mergeCell ref="J65:M66"/>
    <mergeCell ref="N65:Q66"/>
    <mergeCell ref="A71:Q71"/>
    <mergeCell ref="A72:I72"/>
    <mergeCell ref="B76:I76"/>
    <mergeCell ref="J76:K76"/>
    <mergeCell ref="L76:M76"/>
    <mergeCell ref="N76:Q76"/>
    <mergeCell ref="B77:I77"/>
    <mergeCell ref="J77:K77"/>
    <mergeCell ref="L77:M77"/>
    <mergeCell ref="N77:Q77"/>
    <mergeCell ref="B78:I78"/>
    <mergeCell ref="J78:K78"/>
    <mergeCell ref="L78:M78"/>
    <mergeCell ref="N78:Q78"/>
    <mergeCell ref="B79:I79"/>
    <mergeCell ref="J79:K79"/>
    <mergeCell ref="L79:M79"/>
    <mergeCell ref="N79:Q79"/>
    <mergeCell ref="B80:I80"/>
    <mergeCell ref="J80:K80"/>
    <mergeCell ref="L80:M80"/>
    <mergeCell ref="N80:Q80"/>
    <mergeCell ref="B81:I81"/>
    <mergeCell ref="J81:K81"/>
    <mergeCell ref="L81:M81"/>
    <mergeCell ref="N81:Q81"/>
    <mergeCell ref="B82:I82"/>
    <mergeCell ref="J82:K82"/>
    <mergeCell ref="L82:M82"/>
    <mergeCell ref="N82:Q82"/>
    <mergeCell ref="B83:I83"/>
    <mergeCell ref="J83:K83"/>
    <mergeCell ref="L83:M83"/>
    <mergeCell ref="N83:Q83"/>
    <mergeCell ref="B84:I84"/>
    <mergeCell ref="J84:K84"/>
    <mergeCell ref="L84:M84"/>
    <mergeCell ref="N84:Q84"/>
    <mergeCell ref="B85:I85"/>
    <mergeCell ref="J85:K85"/>
    <mergeCell ref="L85:M85"/>
    <mergeCell ref="N85:Q85"/>
    <mergeCell ref="B86:I86"/>
    <mergeCell ref="J86:K86"/>
    <mergeCell ref="L86:M86"/>
    <mergeCell ref="N86:Q86"/>
    <mergeCell ref="B87:I87"/>
    <mergeCell ref="J87:K87"/>
    <mergeCell ref="L87:M87"/>
    <mergeCell ref="N87:Q87"/>
    <mergeCell ref="B88:I88"/>
    <mergeCell ref="J88:K88"/>
    <mergeCell ref="L88:M88"/>
    <mergeCell ref="N88:Q88"/>
    <mergeCell ref="B89:I89"/>
    <mergeCell ref="J89:K89"/>
    <mergeCell ref="L89:M89"/>
    <mergeCell ref="N89:Q89"/>
    <mergeCell ref="B90:I90"/>
    <mergeCell ref="J90:K90"/>
    <mergeCell ref="L90:M90"/>
    <mergeCell ref="N90:Q90"/>
    <mergeCell ref="B91:I91"/>
    <mergeCell ref="J91:K91"/>
    <mergeCell ref="L91:M91"/>
    <mergeCell ref="N91:Q91"/>
    <mergeCell ref="B92:I92"/>
    <mergeCell ref="J92:K92"/>
    <mergeCell ref="L92:M92"/>
    <mergeCell ref="N92:Q92"/>
    <mergeCell ref="B93:I93"/>
    <mergeCell ref="J93:K93"/>
    <mergeCell ref="L93:M93"/>
    <mergeCell ref="N93:Q93"/>
    <mergeCell ref="B94:I94"/>
    <mergeCell ref="J94:K94"/>
    <mergeCell ref="L94:M94"/>
    <mergeCell ref="N94:Q94"/>
    <mergeCell ref="B95:I95"/>
    <mergeCell ref="J95:K95"/>
    <mergeCell ref="L95:M95"/>
    <mergeCell ref="N95:Q95"/>
    <mergeCell ref="B96:I96"/>
    <mergeCell ref="J96:K96"/>
    <mergeCell ref="L96:M96"/>
    <mergeCell ref="N96:Q96"/>
    <mergeCell ref="B97:I97"/>
    <mergeCell ref="J97:K97"/>
    <mergeCell ref="L97:M97"/>
    <mergeCell ref="N97:Q97"/>
    <mergeCell ref="B98:I98"/>
    <mergeCell ref="J98:K98"/>
    <mergeCell ref="L98:M98"/>
    <mergeCell ref="N98:Q98"/>
    <mergeCell ref="B99:I99"/>
    <mergeCell ref="J99:K99"/>
    <mergeCell ref="L99:M99"/>
    <mergeCell ref="N99:Q99"/>
    <mergeCell ref="B100:I100"/>
    <mergeCell ref="J100:K100"/>
    <mergeCell ref="L100:M100"/>
    <mergeCell ref="N100:Q100"/>
    <mergeCell ref="B101:I101"/>
    <mergeCell ref="J101:K101"/>
    <mergeCell ref="L101:M101"/>
    <mergeCell ref="N101:Q101"/>
    <mergeCell ref="B102:I102"/>
    <mergeCell ref="J102:K102"/>
    <mergeCell ref="L102:M102"/>
    <mergeCell ref="N102:Q102"/>
    <mergeCell ref="B103:I103"/>
    <mergeCell ref="J103:K103"/>
    <mergeCell ref="L103:M103"/>
    <mergeCell ref="N103:Q103"/>
    <mergeCell ref="B104:I104"/>
    <mergeCell ref="J104:K104"/>
    <mergeCell ref="L104:M104"/>
    <mergeCell ref="N104:Q104"/>
    <mergeCell ref="B105:I105"/>
    <mergeCell ref="J105:K105"/>
    <mergeCell ref="L105:M105"/>
    <mergeCell ref="N105:Q105"/>
    <mergeCell ref="B106:I106"/>
    <mergeCell ref="J106:K106"/>
    <mergeCell ref="L106:M106"/>
    <mergeCell ref="N106:Q106"/>
    <mergeCell ref="B107:I107"/>
    <mergeCell ref="J107:K107"/>
    <mergeCell ref="L107:M107"/>
    <mergeCell ref="N107:Q107"/>
    <mergeCell ref="B108:I108"/>
    <mergeCell ref="J108:K108"/>
    <mergeCell ref="L108:M108"/>
    <mergeCell ref="N108:Q108"/>
    <mergeCell ref="B109:I109"/>
    <mergeCell ref="J109:K109"/>
    <mergeCell ref="L109:M109"/>
    <mergeCell ref="N109:Q109"/>
    <mergeCell ref="B110:I110"/>
    <mergeCell ref="J110:K110"/>
    <mergeCell ref="L110:M110"/>
    <mergeCell ref="N110:Q110"/>
    <mergeCell ref="B111:I111"/>
    <mergeCell ref="J111:K111"/>
    <mergeCell ref="L111:M111"/>
    <mergeCell ref="N111:Q111"/>
    <mergeCell ref="B112:I112"/>
    <mergeCell ref="J112:K112"/>
    <mergeCell ref="L112:M112"/>
    <mergeCell ref="N112:Q112"/>
    <mergeCell ref="B113:I113"/>
    <mergeCell ref="J113:K113"/>
    <mergeCell ref="L113:M113"/>
    <mergeCell ref="N113:Q113"/>
    <mergeCell ref="B114:I114"/>
    <mergeCell ref="J114:K114"/>
    <mergeCell ref="L114:M114"/>
    <mergeCell ref="N114:Q114"/>
    <mergeCell ref="B115:I115"/>
    <mergeCell ref="J115:K115"/>
    <mergeCell ref="L115:M115"/>
    <mergeCell ref="N115:Q115"/>
    <mergeCell ref="B116:I116"/>
    <mergeCell ref="J116:K116"/>
    <mergeCell ref="L116:M116"/>
    <mergeCell ref="N116:Q116"/>
    <mergeCell ref="B117:I117"/>
    <mergeCell ref="J117:K117"/>
    <mergeCell ref="L117:M117"/>
    <mergeCell ref="N117:Q117"/>
    <mergeCell ref="B224:M224"/>
    <mergeCell ref="B225:M225"/>
    <mergeCell ref="B226:M226"/>
    <mergeCell ref="B227:M227"/>
    <mergeCell ref="N224:Q227"/>
    <mergeCell ref="A224:A227"/>
    <mergeCell ref="B228:M228"/>
    <mergeCell ref="N228:Q228"/>
    <mergeCell ref="B223:M223"/>
    <mergeCell ref="B229:M229"/>
    <mergeCell ref="B230:M230"/>
    <mergeCell ref="B231:M231"/>
    <mergeCell ref="N230:Q231"/>
    <mergeCell ref="A230:A231"/>
    <mergeCell ref="B233:M233"/>
    <mergeCell ref="B234:M234"/>
    <mergeCell ref="N234:Q234"/>
    <mergeCell ref="B232:M232"/>
    <mergeCell ref="N232:Q232"/>
    <mergeCell ref="B235:M235"/>
    <mergeCell ref="N235:Q235"/>
    <mergeCell ref="B236:M236"/>
    <mergeCell ref="B237:M237"/>
    <mergeCell ref="B238:M238"/>
    <mergeCell ref="B239:M239"/>
    <mergeCell ref="B240:M240"/>
    <mergeCell ref="N237:Q240"/>
    <mergeCell ref="B241:M241"/>
    <mergeCell ref="N241:Q241"/>
    <mergeCell ref="B242:M242"/>
    <mergeCell ref="B243:M243"/>
    <mergeCell ref="B244:M244"/>
    <mergeCell ref="B245:M245"/>
    <mergeCell ref="B246:M246"/>
    <mergeCell ref="N242:Q246"/>
    <mergeCell ref="B247:M247"/>
    <mergeCell ref="N247:Q247"/>
    <mergeCell ref="B248:M248"/>
    <mergeCell ref="B249:M249"/>
    <mergeCell ref="N249:Q249"/>
    <mergeCell ref="B250:M250"/>
    <mergeCell ref="N250:Q250"/>
    <mergeCell ref="B251:M251"/>
    <mergeCell ref="B252:M252"/>
    <mergeCell ref="B253:M253"/>
    <mergeCell ref="B254:M254"/>
    <mergeCell ref="B255:M255"/>
    <mergeCell ref="N251:Q264"/>
    <mergeCell ref="B256:M256"/>
    <mergeCell ref="B257:M257"/>
    <mergeCell ref="B258:M258"/>
    <mergeCell ref="B259:M259"/>
    <mergeCell ref="B260:M260"/>
    <mergeCell ref="B261:M261"/>
    <mergeCell ref="B262:M262"/>
    <mergeCell ref="B263:M263"/>
    <mergeCell ref="B264:M264"/>
    <mergeCell ref="B269:M269"/>
    <mergeCell ref="B270:M270"/>
    <mergeCell ref="B271:M271"/>
    <mergeCell ref="B265:M265"/>
    <mergeCell ref="N265:Q265"/>
    <mergeCell ref="B266:M266"/>
    <mergeCell ref="B267:M267"/>
    <mergeCell ref="N267:Q267"/>
    <mergeCell ref="B268:M268"/>
    <mergeCell ref="N268:Q268"/>
    <mergeCell ref="N270:Q271"/>
    <mergeCell ref="B272:M272"/>
    <mergeCell ref="N272:Q272"/>
    <mergeCell ref="B273:M273"/>
    <mergeCell ref="N274:Q275"/>
    <mergeCell ref="B279:M279"/>
    <mergeCell ref="N278:Q279"/>
    <mergeCell ref="B274:M274"/>
    <mergeCell ref="B275:M275"/>
    <mergeCell ref="B276:M276"/>
    <mergeCell ref="N276:Q276"/>
    <mergeCell ref="B277:M277"/>
    <mergeCell ref="B278:M278"/>
  </mergeCells>
  <printOptions horizontalCentered="1"/>
  <pageMargins left="0.15748031496063" right="0.196850393700787" top="0.31496062992126" bottom="0.15748031496063" header="0.31496062992126" footer="0.15748031496063"/>
  <pageSetup scale="55" orientation="portrait" r:id="rId1"/>
  <headerFooter>
    <oddFooter>&amp;LElaboró
M.A. Luis Miguel Sánchez Rocha&amp;CRevisó
C.P. Gisela Maldonado Escareño&amp;RAutorizó
Lic. José Luis Gama Bazarte</oddFooter>
  </headerFooter>
  <rowBreaks count="1" manualBreakCount="1">
    <brk id="70" max="16" man="1"/>
  </rowBreaks>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Datos!$B$4:$B$5</xm:f>
          </x14:formula1>
          <xm:sqref>A21:C21 A30:C30 A38:C38 A70:C70 A133:C133</xm:sqref>
        </x14:dataValidation>
        <x14:dataValidation type="list" allowBlank="1" showInputMessage="1" showErrorMessage="1" xr:uid="{00000000-0002-0000-0300-000001000000}">
          <x14:formula1>
            <xm:f>Datos!$B$8:$B$11</xm:f>
          </x14:formula1>
          <xm:sqref>D21:F21 D30:F30 D38:F38 D70:F70 D133:F133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Q58"/>
  <sheetViews>
    <sheetView showGridLines="0" topLeftCell="A38" zoomScaleNormal="100" zoomScaleSheetLayoutView="90" workbookViewId="0">
      <selection activeCell="Y38" sqref="Y1:Y1048576"/>
    </sheetView>
  </sheetViews>
  <sheetFormatPr baseColWidth="10" defaultRowHeight="16.5" x14ac:dyDescent="0.3"/>
  <cols>
    <col min="1" max="1" width="9.42578125" style="1" customWidth="1"/>
    <col min="2" max="2" width="14.85546875" style="1" customWidth="1"/>
    <col min="3" max="3" width="13.5703125" style="1" customWidth="1"/>
    <col min="4" max="4" width="5.7109375" style="1" customWidth="1"/>
    <col min="5" max="5" width="12" style="1" customWidth="1"/>
    <col min="6" max="6" width="9.42578125" style="1" customWidth="1"/>
    <col min="7" max="7" width="14.5703125" style="1" customWidth="1"/>
    <col min="8" max="9" width="9.42578125" style="1" customWidth="1"/>
    <col min="10" max="10" width="10.42578125" style="1" customWidth="1"/>
    <col min="11" max="11" width="11.7109375" style="1" customWidth="1"/>
    <col min="12" max="12" width="12.140625" style="1" customWidth="1"/>
    <col min="13" max="13" width="6.7109375" style="1" customWidth="1"/>
    <col min="14" max="14" width="9.85546875" style="1" customWidth="1"/>
    <col min="15" max="15" width="11.42578125" style="1"/>
    <col min="16" max="16" width="9.85546875" style="1" customWidth="1"/>
    <col min="17" max="17" width="11.140625" style="1" customWidth="1"/>
    <col min="18" max="18" width="13.5703125" style="1" bestFit="1" customWidth="1"/>
    <col min="19" max="16384" width="11.42578125" style="1"/>
  </cols>
  <sheetData>
    <row r="1" spans="1:17" ht="74.099999999999994" customHeight="1" thickBot="1" x14ac:dyDescent="0.35">
      <c r="A1" s="568" t="s">
        <v>168</v>
      </c>
      <c r="B1" s="569"/>
      <c r="C1" s="569"/>
      <c r="D1" s="569"/>
      <c r="E1" s="569"/>
      <c r="F1" s="569"/>
      <c r="G1" s="569"/>
      <c r="H1" s="569"/>
      <c r="I1" s="569"/>
      <c r="J1" s="569"/>
      <c r="K1" s="569"/>
      <c r="L1" s="569"/>
      <c r="M1" s="569"/>
      <c r="N1" s="569"/>
      <c r="O1" s="569"/>
      <c r="P1" s="569"/>
      <c r="Q1" s="570"/>
    </row>
    <row r="2" spans="1:17" ht="18.95" customHeight="1" x14ac:dyDescent="0.3">
      <c r="A2" s="586" t="s">
        <v>0</v>
      </c>
      <c r="B2" s="587"/>
      <c r="C2" s="587"/>
      <c r="D2" s="587"/>
      <c r="E2" s="587"/>
      <c r="F2" s="587"/>
      <c r="G2" s="587"/>
      <c r="H2" s="587"/>
      <c r="I2" s="587"/>
      <c r="J2" s="587"/>
      <c r="K2" s="587"/>
      <c r="L2" s="587"/>
      <c r="M2" s="587"/>
      <c r="N2" s="587"/>
      <c r="O2" s="587"/>
      <c r="P2" s="587"/>
      <c r="Q2" s="588"/>
    </row>
    <row r="3" spans="1:17" ht="15.75" customHeight="1" x14ac:dyDescent="0.3">
      <c r="A3" s="2"/>
      <c r="Q3" s="4"/>
    </row>
    <row r="4" spans="1:17" ht="27" customHeight="1" x14ac:dyDescent="0.3">
      <c r="A4" s="554" t="s">
        <v>1</v>
      </c>
      <c r="B4" s="555"/>
      <c r="C4" s="555"/>
      <c r="D4" s="555"/>
      <c r="E4" s="555"/>
      <c r="F4" s="555"/>
      <c r="G4" s="555"/>
      <c r="H4" s="555"/>
      <c r="I4" s="555"/>
      <c r="J4" s="555"/>
      <c r="K4" s="555"/>
      <c r="L4" s="555"/>
      <c r="M4" s="555"/>
      <c r="N4" s="555"/>
      <c r="O4" s="555"/>
      <c r="P4" s="555"/>
      <c r="Q4" s="556"/>
    </row>
    <row r="5" spans="1:17" ht="18" customHeight="1" x14ac:dyDescent="0.3">
      <c r="A5" s="583" t="s">
        <v>37</v>
      </c>
      <c r="B5" s="584"/>
      <c r="C5" s="584"/>
      <c r="D5" s="584" t="s">
        <v>113</v>
      </c>
      <c r="E5" s="584"/>
      <c r="F5" s="584"/>
      <c r="G5" s="585" t="s">
        <v>2</v>
      </c>
      <c r="H5" s="585"/>
      <c r="I5" s="585"/>
      <c r="J5" s="585"/>
      <c r="K5" s="585" t="s">
        <v>99</v>
      </c>
      <c r="L5" s="585"/>
      <c r="M5" s="585"/>
      <c r="N5" s="585"/>
      <c r="O5" s="585" t="s">
        <v>406</v>
      </c>
      <c r="P5" s="585"/>
      <c r="Q5" s="589"/>
    </row>
    <row r="6" spans="1:17" s="9" customFormat="1" ht="69" customHeight="1" x14ac:dyDescent="0.3">
      <c r="A6" s="581" t="str">
        <f>MIR!A5</f>
        <v>INTERAPAS</v>
      </c>
      <c r="B6" s="582"/>
      <c r="C6" s="582"/>
      <c r="D6" s="582" t="str">
        <f>MIR!D5</f>
        <v>AGU25 - DRE25</v>
      </c>
      <c r="E6" s="582"/>
      <c r="F6" s="582"/>
      <c r="G6" s="582" t="str">
        <f>MIR!G5</f>
        <v>Operación y Mantenimiento (extracción, distribución y saneamiento)</v>
      </c>
      <c r="H6" s="582"/>
      <c r="I6" s="582"/>
      <c r="J6" s="582"/>
      <c r="K6" s="582" t="str">
        <f>MIR!K5</f>
        <v>Dirección de Operacióin y Mantenimiento, Cerro de San Pedro, Soledad de Graciano Sánchez y Villa de Pozos, Dirección de Construcción y Fraccionamientos.</v>
      </c>
      <c r="L6" s="582"/>
      <c r="M6" s="582"/>
      <c r="N6" s="582"/>
      <c r="O6" s="590">
        <f>MIR!O5</f>
        <v>999002018.8900001</v>
      </c>
      <c r="P6" s="590"/>
      <c r="Q6" s="591"/>
    </row>
    <row r="7" spans="1:17" ht="17.25" customHeight="1" x14ac:dyDescent="0.3">
      <c r="A7" s="396" t="s">
        <v>3</v>
      </c>
      <c r="B7" s="397"/>
      <c r="C7" s="397"/>
      <c r="D7" s="397"/>
      <c r="E7" s="397"/>
      <c r="F7" s="397"/>
      <c r="G7" s="397"/>
      <c r="H7" s="397"/>
      <c r="I7" s="397"/>
      <c r="J7" s="397"/>
      <c r="K7" s="397"/>
      <c r="L7" s="397"/>
      <c r="M7" s="397"/>
      <c r="N7" s="397"/>
      <c r="O7" s="397"/>
      <c r="P7" s="397"/>
      <c r="Q7" s="398"/>
    </row>
    <row r="8" spans="1:17" ht="18" x14ac:dyDescent="0.3">
      <c r="A8" s="2"/>
      <c r="B8" s="579" t="s">
        <v>40</v>
      </c>
      <c r="C8" s="352"/>
      <c r="D8" s="352"/>
      <c r="E8" s="352"/>
      <c r="F8" s="352"/>
      <c r="G8" s="580"/>
      <c r="H8" s="228"/>
      <c r="I8" s="228"/>
      <c r="J8" s="228"/>
      <c r="K8" s="571" t="s">
        <v>38</v>
      </c>
      <c r="L8" s="555"/>
      <c r="M8" s="555"/>
      <c r="N8" s="555"/>
      <c r="O8" s="555"/>
      <c r="P8" s="572"/>
      <c r="Q8" s="3"/>
    </row>
    <row r="9" spans="1:17" ht="44.25" customHeight="1" x14ac:dyDescent="0.3">
      <c r="A9" s="2"/>
      <c r="B9" s="13" t="s">
        <v>41</v>
      </c>
      <c r="C9" s="577" t="str">
        <f>MIR!C8</f>
        <v>Economía sustentable para San Luis Potosí.</v>
      </c>
      <c r="D9" s="577"/>
      <c r="E9" s="577"/>
      <c r="F9" s="577"/>
      <c r="G9" s="578"/>
      <c r="H9" s="229"/>
      <c r="I9" s="229"/>
      <c r="J9" s="229"/>
      <c r="K9" s="13" t="s">
        <v>39</v>
      </c>
      <c r="L9" s="573" t="str">
        <f>MIR!L8</f>
        <v>Contribuir al acceso universal del agua mediante el fortalecimiento de la infraestructura y la implementación de una nueva tecnología, así como la concientización y el uso responsable del agua.</v>
      </c>
      <c r="M9" s="573"/>
      <c r="N9" s="573"/>
      <c r="O9" s="573"/>
      <c r="P9" s="574"/>
      <c r="Q9" s="4"/>
    </row>
    <row r="10" spans="1:17" ht="35.25" customHeight="1" x14ac:dyDescent="0.3">
      <c r="A10" s="2"/>
      <c r="B10" s="15" t="s">
        <v>100</v>
      </c>
      <c r="C10" s="577" t="str">
        <f>MIR!C9</f>
        <v>Recuperación hídrica con enfoque de cuencas.</v>
      </c>
      <c r="D10" s="577"/>
      <c r="E10" s="577"/>
      <c r="F10" s="577"/>
      <c r="G10" s="578"/>
      <c r="H10" s="230"/>
      <c r="I10" s="230"/>
      <c r="J10" s="230"/>
      <c r="K10" s="13" t="s">
        <v>101</v>
      </c>
      <c r="L10" s="573" t="str">
        <f>MIR!L9</f>
        <v>Fortalecer la infarestructura para el abastecimiento de agua potable en el municipio.</v>
      </c>
      <c r="M10" s="573"/>
      <c r="N10" s="573"/>
      <c r="O10" s="573"/>
      <c r="P10" s="574"/>
      <c r="Q10" s="4"/>
    </row>
    <row r="11" spans="1:17" ht="45.75" customHeight="1" x14ac:dyDescent="0.3">
      <c r="A11" s="2"/>
      <c r="B11" s="16" t="s">
        <v>42</v>
      </c>
      <c r="C11" s="575" t="str">
        <f>MIR!C10</f>
        <v>Incrementar la infraestructura Hidráulica en el Estado, nuevas presas, pozos, redes de distribución de agua potable, sistema de drenaje y alcantarillado.</v>
      </c>
      <c r="D11" s="575"/>
      <c r="E11" s="575"/>
      <c r="F11" s="575"/>
      <c r="G11" s="576"/>
      <c r="H11" s="231"/>
      <c r="I11" s="231"/>
      <c r="J11" s="231"/>
      <c r="K11" s="18" t="s">
        <v>102</v>
      </c>
      <c r="L11" s="575" t="str">
        <f>MIR!L10</f>
        <v>Proveer servicios de agua potable con calidad y eficiencia para abatir la escasez en zonas afectadas.</v>
      </c>
      <c r="M11" s="575"/>
      <c r="N11" s="575"/>
      <c r="O11" s="575"/>
      <c r="P11" s="576"/>
      <c r="Q11" s="4"/>
    </row>
    <row r="12" spans="1:17" ht="6" customHeight="1" x14ac:dyDescent="0.3">
      <c r="A12" s="5"/>
      <c r="B12" s="232"/>
      <c r="C12" s="232"/>
      <c r="D12" s="232"/>
      <c r="E12" s="232"/>
      <c r="F12" s="233"/>
      <c r="G12" s="233"/>
      <c r="H12" s="233"/>
      <c r="I12" s="233"/>
      <c r="J12" s="233"/>
      <c r="K12" s="233"/>
      <c r="L12" s="233"/>
      <c r="Q12" s="4"/>
    </row>
    <row r="13" spans="1:17" ht="19.5" customHeight="1" x14ac:dyDescent="0.3">
      <c r="A13" s="396" t="s">
        <v>4</v>
      </c>
      <c r="B13" s="397"/>
      <c r="C13" s="397"/>
      <c r="D13" s="397"/>
      <c r="E13" s="397"/>
      <c r="F13" s="397"/>
      <c r="G13" s="397"/>
      <c r="H13" s="397"/>
      <c r="I13" s="397"/>
      <c r="J13" s="397"/>
      <c r="K13" s="397"/>
      <c r="L13" s="397"/>
      <c r="M13" s="397"/>
      <c r="N13" s="397"/>
      <c r="O13" s="397"/>
      <c r="P13" s="397"/>
      <c r="Q13" s="398"/>
    </row>
    <row r="14" spans="1:17" ht="46.5" customHeight="1" x14ac:dyDescent="0.3">
      <c r="A14" s="517" t="s">
        <v>43</v>
      </c>
      <c r="B14" s="518"/>
      <c r="C14" s="519" t="str">
        <f>MIR!A16</f>
        <v>Contribuir para que los diferentes clientes y usuarios de los Municipios de San Luis Potosí, Soledad de Graciano Sánchez, Cerro de San Pedro y Villa de Pozos, se les proporcione un servicio continuo (suministro de agua potable y saneamiento) y todos tengan un acceso digno, seguro, equitativo y de calidad, que cumpla con las características establecidas por la normatividad vigente; para que todos puedan desarrollar sus actividades cotidianas de corto, mediano y largo plazo; y a su vez preservar el agua para las generaciones futuras y el crecimiento y desarrollo de los municipios involucrados.</v>
      </c>
      <c r="D14" s="519"/>
      <c r="E14" s="519"/>
      <c r="F14" s="519"/>
      <c r="G14" s="519"/>
      <c r="H14" s="519"/>
      <c r="I14" s="519"/>
      <c r="J14" s="519"/>
      <c r="K14" s="519"/>
      <c r="L14" s="519"/>
      <c r="M14" s="519"/>
      <c r="N14" s="519"/>
      <c r="O14" s="519"/>
      <c r="P14" s="519"/>
      <c r="Q14" s="520"/>
    </row>
    <row r="15" spans="1:17" ht="6" customHeight="1" x14ac:dyDescent="0.3">
      <c r="A15" s="6"/>
      <c r="B15" s="234"/>
      <c r="C15" s="234"/>
      <c r="D15" s="234"/>
      <c r="E15" s="234"/>
      <c r="F15" s="234"/>
      <c r="G15" s="234"/>
      <c r="H15" s="234"/>
      <c r="I15" s="234"/>
      <c r="J15" s="234"/>
      <c r="K15" s="234"/>
      <c r="L15" s="234"/>
      <c r="Q15" s="4"/>
    </row>
    <row r="16" spans="1:17" x14ac:dyDescent="0.3">
      <c r="A16" s="351" t="s">
        <v>5</v>
      </c>
      <c r="B16" s="352"/>
      <c r="C16" s="352"/>
      <c r="D16" s="352"/>
      <c r="E16" s="352"/>
      <c r="F16" s="352"/>
      <c r="G16" s="352"/>
      <c r="H16" s="352"/>
      <c r="I16" s="352"/>
      <c r="J16" s="352"/>
      <c r="K16" s="352"/>
      <c r="L16" s="352"/>
      <c r="M16" s="352"/>
      <c r="N16" s="352"/>
      <c r="O16" s="352"/>
      <c r="P16" s="352"/>
      <c r="Q16" s="353"/>
    </row>
    <row r="17" spans="1:17" s="8" customFormat="1" ht="39" customHeight="1" x14ac:dyDescent="0.3">
      <c r="A17" s="509" t="s">
        <v>170</v>
      </c>
      <c r="B17" s="510"/>
      <c r="C17" s="505" t="str">
        <f>MIR!F16</f>
        <v>1. Disponibilidad de agua por persona  (l/h/d).</v>
      </c>
      <c r="D17" s="505"/>
      <c r="E17" s="505"/>
      <c r="F17" s="505"/>
      <c r="G17" s="505"/>
      <c r="H17" s="505"/>
      <c r="I17" s="505"/>
      <c r="J17" s="505"/>
      <c r="K17" s="505"/>
      <c r="L17" s="505"/>
      <c r="M17" s="505"/>
      <c r="N17" s="505"/>
      <c r="O17" s="505"/>
      <c r="P17" s="505"/>
      <c r="Q17" s="506"/>
    </row>
    <row r="18" spans="1:17" ht="51" customHeight="1" x14ac:dyDescent="0.3">
      <c r="A18" s="511" t="s">
        <v>121</v>
      </c>
      <c r="B18" s="507"/>
      <c r="C18" s="507"/>
      <c r="D18" s="507"/>
      <c r="E18" s="56" t="s">
        <v>82</v>
      </c>
      <c r="F18" s="507" t="s">
        <v>7</v>
      </c>
      <c r="G18" s="507"/>
      <c r="H18" s="507" t="s">
        <v>103</v>
      </c>
      <c r="I18" s="507"/>
      <c r="J18" s="512" t="s">
        <v>104</v>
      </c>
      <c r="K18" s="513"/>
      <c r="L18" s="513"/>
      <c r="M18" s="514"/>
      <c r="N18" s="507" t="s">
        <v>115</v>
      </c>
      <c r="O18" s="507"/>
      <c r="P18" s="507"/>
      <c r="Q18" s="508"/>
    </row>
    <row r="19" spans="1:17" s="38" customFormat="1" ht="27.95" customHeight="1" x14ac:dyDescent="0.25">
      <c r="A19" s="546" t="s">
        <v>142</v>
      </c>
      <c r="B19" s="547"/>
      <c r="C19" s="547"/>
      <c r="D19" s="547"/>
      <c r="E19" s="550" t="str">
        <f>MIR!A21</f>
        <v>Estratégico</v>
      </c>
      <c r="F19" s="550" t="str">
        <f>MIR!D21</f>
        <v>Eficacia</v>
      </c>
      <c r="G19" s="550"/>
      <c r="H19" s="550" t="s">
        <v>52</v>
      </c>
      <c r="I19" s="550"/>
      <c r="J19" s="559" t="s">
        <v>143</v>
      </c>
      <c r="K19" s="560"/>
      <c r="L19" s="560"/>
      <c r="M19" s="561"/>
      <c r="N19" s="550"/>
      <c r="O19" s="550"/>
      <c r="P19" s="550"/>
      <c r="Q19" s="552"/>
    </row>
    <row r="20" spans="1:17" s="38" customFormat="1" ht="72.75" customHeight="1" x14ac:dyDescent="0.25">
      <c r="A20" s="548"/>
      <c r="B20" s="549"/>
      <c r="C20" s="549"/>
      <c r="D20" s="549"/>
      <c r="E20" s="551"/>
      <c r="F20" s="551"/>
      <c r="G20" s="551"/>
      <c r="H20" s="551"/>
      <c r="I20" s="551"/>
      <c r="J20" s="562"/>
      <c r="K20" s="563"/>
      <c r="L20" s="563"/>
      <c r="M20" s="564"/>
      <c r="N20" s="551"/>
      <c r="O20" s="551"/>
      <c r="P20" s="551"/>
      <c r="Q20" s="553"/>
    </row>
    <row r="21" spans="1:17" ht="24.75" customHeight="1" x14ac:dyDescent="0.3">
      <c r="A21" s="511" t="s">
        <v>8</v>
      </c>
      <c r="B21" s="507"/>
      <c r="C21" s="507"/>
      <c r="D21" s="521" t="s">
        <v>133</v>
      </c>
      <c r="E21" s="521"/>
      <c r="F21" s="521"/>
      <c r="G21" s="521"/>
      <c r="H21" s="521"/>
      <c r="I21" s="521"/>
      <c r="J21" s="521"/>
      <c r="K21" s="521"/>
      <c r="L21" s="521"/>
      <c r="M21" s="521"/>
      <c r="N21" s="521"/>
      <c r="O21" s="521"/>
      <c r="P21" s="521"/>
      <c r="Q21" s="522"/>
    </row>
    <row r="22" spans="1:17" ht="6" customHeight="1" x14ac:dyDescent="0.3">
      <c r="A22" s="6"/>
      <c r="B22" s="234"/>
      <c r="C22" s="234"/>
      <c r="D22" s="234"/>
      <c r="E22" s="234"/>
      <c r="F22" s="234"/>
      <c r="G22" s="234"/>
      <c r="H22" s="234"/>
      <c r="I22" s="234"/>
      <c r="J22" s="234"/>
      <c r="K22" s="234"/>
      <c r="L22" s="234"/>
      <c r="Q22" s="4"/>
    </row>
    <row r="23" spans="1:17" x14ac:dyDescent="0.3">
      <c r="A23" s="351" t="s">
        <v>9</v>
      </c>
      <c r="B23" s="352"/>
      <c r="C23" s="352"/>
      <c r="D23" s="352"/>
      <c r="E23" s="352"/>
      <c r="F23" s="352"/>
      <c r="G23" s="352"/>
      <c r="H23" s="352"/>
      <c r="I23" s="352"/>
      <c r="J23" s="352"/>
      <c r="K23" s="352"/>
      <c r="L23" s="352"/>
      <c r="M23" s="352"/>
      <c r="N23" s="352"/>
      <c r="O23" s="352"/>
      <c r="P23" s="352"/>
      <c r="Q23" s="353"/>
    </row>
    <row r="24" spans="1:17" ht="16.5" customHeight="1" x14ac:dyDescent="0.3">
      <c r="A24" s="503" t="s">
        <v>10</v>
      </c>
      <c r="B24" s="504"/>
      <c r="C24" s="504" t="s">
        <v>11</v>
      </c>
      <c r="D24" s="504"/>
      <c r="E24" s="504"/>
      <c r="F24" s="504" t="s">
        <v>12</v>
      </c>
      <c r="G24" s="504"/>
      <c r="H24" s="504"/>
      <c r="I24" s="504" t="s">
        <v>13</v>
      </c>
      <c r="J24" s="504"/>
      <c r="K24" s="504"/>
      <c r="L24" s="504" t="s">
        <v>14</v>
      </c>
      <c r="M24" s="504"/>
      <c r="N24" s="504"/>
      <c r="O24" s="504" t="s">
        <v>15</v>
      </c>
      <c r="P24" s="504"/>
      <c r="Q24" s="595"/>
    </row>
    <row r="25" spans="1:17" ht="17.25" customHeight="1" x14ac:dyDescent="0.3">
      <c r="A25" s="557" t="s">
        <v>171</v>
      </c>
      <c r="B25" s="558"/>
      <c r="C25" s="558" t="s">
        <v>171</v>
      </c>
      <c r="D25" s="558"/>
      <c r="E25" s="558"/>
      <c r="F25" s="558" t="s">
        <v>171</v>
      </c>
      <c r="G25" s="558"/>
      <c r="H25" s="558"/>
      <c r="I25" s="558" t="s">
        <v>171</v>
      </c>
      <c r="J25" s="558"/>
      <c r="K25" s="558"/>
      <c r="L25" s="592" t="s">
        <v>171</v>
      </c>
      <c r="M25" s="592"/>
      <c r="N25" s="592"/>
      <c r="O25" s="593" t="s">
        <v>171</v>
      </c>
      <c r="P25" s="593"/>
      <c r="Q25" s="594"/>
    </row>
    <row r="26" spans="1:17" ht="21" customHeight="1" x14ac:dyDescent="0.3">
      <c r="A26" s="497" t="s">
        <v>16</v>
      </c>
      <c r="B26" s="498"/>
      <c r="C26" s="498"/>
      <c r="D26" s="499" t="str">
        <f>MIR!J16</f>
        <v xml:space="preserve">Censo de población INEGI 2020.
Información de la Dirección de Operación y Mantenimiento.
</v>
      </c>
      <c r="E26" s="499"/>
      <c r="F26" s="499"/>
      <c r="G26" s="499"/>
      <c r="H26" s="499"/>
      <c r="I26" s="499"/>
      <c r="J26" s="499"/>
      <c r="K26" s="499"/>
      <c r="L26" s="499"/>
      <c r="M26" s="499"/>
      <c r="N26" s="499"/>
      <c r="O26" s="499"/>
      <c r="P26" s="499"/>
      <c r="Q26" s="500"/>
    </row>
    <row r="27" spans="1:17" ht="32.25" customHeight="1" x14ac:dyDescent="0.3">
      <c r="A27" s="501" t="s">
        <v>105</v>
      </c>
      <c r="B27" s="502"/>
      <c r="C27" s="502"/>
      <c r="D27" s="515" t="str">
        <f>MIR!N16</f>
        <v>La gente de la Dirección de Operación y Mantenimiento recolecta la información en bitácora y elabora sus registros para el concentrado mensual, trimestral y anual del agua disponible para el suministro</v>
      </c>
      <c r="E27" s="515"/>
      <c r="F27" s="515"/>
      <c r="G27" s="515"/>
      <c r="H27" s="515"/>
      <c r="I27" s="515"/>
      <c r="J27" s="515"/>
      <c r="K27" s="515"/>
      <c r="L27" s="515"/>
      <c r="M27" s="515"/>
      <c r="N27" s="515"/>
      <c r="O27" s="515"/>
      <c r="P27" s="515"/>
      <c r="Q27" s="516"/>
    </row>
    <row r="28" spans="1:17" ht="5.25" customHeight="1" x14ac:dyDescent="0.3">
      <c r="A28" s="39"/>
      <c r="B28" s="234"/>
      <c r="C28" s="234"/>
      <c r="D28" s="234"/>
      <c r="E28" s="234"/>
      <c r="F28" s="234"/>
      <c r="G28" s="234"/>
      <c r="H28" s="234"/>
      <c r="I28" s="234"/>
      <c r="J28" s="234"/>
      <c r="K28" s="234"/>
      <c r="L28" s="234"/>
      <c r="Q28" s="4"/>
    </row>
    <row r="29" spans="1:17" x14ac:dyDescent="0.3">
      <c r="A29" s="351" t="s">
        <v>17</v>
      </c>
      <c r="B29" s="352"/>
      <c r="C29" s="352"/>
      <c r="D29" s="352"/>
      <c r="E29" s="352"/>
      <c r="F29" s="352"/>
      <c r="G29" s="352"/>
      <c r="H29" s="352"/>
      <c r="I29" s="352"/>
      <c r="J29" s="352"/>
      <c r="K29" s="352"/>
      <c r="L29" s="352"/>
      <c r="M29" s="352"/>
      <c r="N29" s="352"/>
      <c r="O29" s="352"/>
      <c r="P29" s="352"/>
      <c r="Q29" s="353"/>
    </row>
    <row r="30" spans="1:17" s="47" customFormat="1" ht="64.5" customHeight="1" x14ac:dyDescent="0.25">
      <c r="A30" s="603" t="s">
        <v>106</v>
      </c>
      <c r="B30" s="598"/>
      <c r="C30" s="598" t="s">
        <v>107</v>
      </c>
      <c r="D30" s="598"/>
      <c r="E30" s="598"/>
      <c r="F30" s="598" t="s">
        <v>108</v>
      </c>
      <c r="G30" s="598"/>
      <c r="H30" s="598"/>
      <c r="I30" s="598" t="s">
        <v>173</v>
      </c>
      <c r="J30" s="598"/>
      <c r="K30" s="598"/>
      <c r="L30" s="606" t="s">
        <v>18</v>
      </c>
      <c r="M30" s="606"/>
      <c r="N30" s="606"/>
      <c r="O30" s="596" t="str">
        <f>MIR!J21</f>
        <v>El 37.28 % de la población del Municipio de San Luis Potosí, presenta problema de escases de agua potable, cuando las potabilizadoras dejan de operar por falta de captación de agua en las presas y el 40 % de la población de Soledad de Graciano Sánchez, por infraestructura hidráulica obsoleta.</v>
      </c>
      <c r="P30" s="596"/>
      <c r="Q30" s="597"/>
    </row>
    <row r="31" spans="1:17" s="48" customFormat="1" ht="66.75" customHeight="1" x14ac:dyDescent="0.25">
      <c r="A31" s="604" t="str">
        <f>MIR!N21</f>
        <v>Mantener la disponibilidad de agua con la que se cierra el ejercicio 2024, cun un disponible de 212.870l/h/d.</v>
      </c>
      <c r="B31" s="605"/>
      <c r="C31" s="607" t="s">
        <v>172</v>
      </c>
      <c r="D31" s="601"/>
      <c r="E31" s="601"/>
      <c r="F31" s="601" t="s">
        <v>58</v>
      </c>
      <c r="G31" s="601"/>
      <c r="H31" s="601"/>
      <c r="I31" s="599"/>
      <c r="J31" s="599"/>
      <c r="K31" s="599"/>
      <c r="L31" s="600" t="s">
        <v>19</v>
      </c>
      <c r="M31" s="600"/>
      <c r="N31" s="600"/>
      <c r="O31" s="601">
        <v>2024</v>
      </c>
      <c r="P31" s="601"/>
      <c r="Q31" s="602"/>
    </row>
    <row r="32" spans="1:17" ht="10.5" customHeight="1" x14ac:dyDescent="0.35">
      <c r="A32" s="40"/>
      <c r="B32" s="235"/>
      <c r="C32" s="235"/>
      <c r="D32" s="235"/>
      <c r="E32" s="235"/>
      <c r="F32" s="235"/>
      <c r="G32" s="235"/>
      <c r="H32" s="235"/>
      <c r="I32" s="235"/>
      <c r="J32" s="235"/>
      <c r="K32" s="235"/>
      <c r="L32" s="235"/>
      <c r="N32" s="236"/>
      <c r="O32" s="236"/>
      <c r="P32" s="236"/>
      <c r="Q32" s="4"/>
    </row>
    <row r="33" spans="1:17" ht="23.25" customHeight="1" x14ac:dyDescent="0.3">
      <c r="A33" s="554" t="s">
        <v>84</v>
      </c>
      <c r="B33" s="555"/>
      <c r="C33" s="555"/>
      <c r="D33" s="555"/>
      <c r="E33" s="555"/>
      <c r="F33" s="555"/>
      <c r="G33" s="555"/>
      <c r="H33" s="555"/>
      <c r="I33" s="555"/>
      <c r="J33" s="555"/>
      <c r="K33" s="555"/>
      <c r="L33" s="555"/>
      <c r="M33" s="555"/>
      <c r="N33" s="555"/>
      <c r="O33" s="555"/>
      <c r="P33" s="555"/>
      <c r="Q33" s="556"/>
    </row>
    <row r="34" spans="1:17" x14ac:dyDescent="0.3">
      <c r="A34" s="565" t="s">
        <v>33</v>
      </c>
      <c r="B34" s="566"/>
      <c r="C34" s="566"/>
      <c r="D34" s="566"/>
      <c r="E34" s="566"/>
      <c r="F34" s="566"/>
      <c r="G34" s="566"/>
      <c r="H34" s="566"/>
      <c r="I34" s="566"/>
      <c r="J34" s="566"/>
      <c r="K34" s="566"/>
      <c r="L34" s="566"/>
      <c r="M34" s="566"/>
      <c r="N34" s="566"/>
      <c r="O34" s="566"/>
      <c r="P34" s="566"/>
      <c r="Q34" s="567"/>
    </row>
    <row r="35" spans="1:17" x14ac:dyDescent="0.3">
      <c r="A35" s="565" t="s">
        <v>34</v>
      </c>
      <c r="B35" s="566"/>
      <c r="C35" s="566"/>
      <c r="D35" s="566"/>
      <c r="E35" s="566"/>
      <c r="F35" s="566"/>
      <c r="G35" s="566"/>
      <c r="H35" s="566"/>
      <c r="I35" s="566"/>
      <c r="J35" s="566"/>
      <c r="K35" s="566"/>
      <c r="L35" s="566"/>
      <c r="M35" s="566"/>
      <c r="N35" s="566"/>
      <c r="O35" s="566"/>
      <c r="P35" s="566"/>
      <c r="Q35" s="567"/>
    </row>
    <row r="36" spans="1:17" x14ac:dyDescent="0.3">
      <c r="A36" s="532" t="s">
        <v>89</v>
      </c>
      <c r="B36" s="533"/>
      <c r="C36" s="495" t="s">
        <v>184</v>
      </c>
      <c r="D36" s="495"/>
      <c r="E36" s="495"/>
      <c r="F36" s="495"/>
      <c r="G36" s="495"/>
      <c r="H36" s="495"/>
      <c r="I36" s="495"/>
      <c r="J36" s="495"/>
      <c r="K36" s="495"/>
      <c r="L36" s="495"/>
      <c r="M36" s="495"/>
      <c r="N36" s="495"/>
      <c r="O36" s="495"/>
      <c r="P36" s="495"/>
      <c r="Q36" s="496"/>
    </row>
    <row r="37" spans="1:17" ht="20.25" customHeight="1" x14ac:dyDescent="0.3">
      <c r="A37" s="532" t="s">
        <v>90</v>
      </c>
      <c r="B37" s="533"/>
      <c r="C37" s="534" t="s">
        <v>185</v>
      </c>
      <c r="D37" s="534"/>
      <c r="E37" s="534"/>
      <c r="F37" s="534"/>
      <c r="G37" s="534"/>
      <c r="H37" s="534"/>
      <c r="I37" s="534"/>
      <c r="J37" s="534"/>
      <c r="K37" s="534"/>
      <c r="L37" s="534"/>
      <c r="M37" s="534"/>
      <c r="N37" s="534"/>
      <c r="O37" s="534"/>
      <c r="P37" s="534"/>
      <c r="Q37" s="535"/>
    </row>
    <row r="38" spans="1:17" ht="16.5" customHeight="1" x14ac:dyDescent="0.3">
      <c r="A38" s="536" t="s">
        <v>91</v>
      </c>
      <c r="B38" s="537"/>
      <c r="C38" s="521" t="s">
        <v>94</v>
      </c>
      <c r="D38" s="521"/>
      <c r="E38" s="521"/>
      <c r="F38" s="521"/>
      <c r="G38" s="521"/>
      <c r="H38" s="521"/>
      <c r="I38" s="521"/>
      <c r="J38" s="521"/>
      <c r="K38" s="521"/>
      <c r="L38" s="521"/>
      <c r="M38" s="521"/>
      <c r="N38" s="521"/>
      <c r="O38" s="521"/>
      <c r="P38" s="521"/>
      <c r="Q38" s="522"/>
    </row>
    <row r="39" spans="1:17" ht="12.75" customHeight="1" x14ac:dyDescent="0.35">
      <c r="A39" s="41"/>
      <c r="B39" s="236"/>
      <c r="C39" s="236"/>
      <c r="D39" s="236"/>
      <c r="E39" s="236"/>
      <c r="F39" s="236"/>
      <c r="G39" s="236"/>
      <c r="H39" s="236"/>
      <c r="I39" s="236"/>
      <c r="J39" s="236"/>
      <c r="K39" s="236"/>
      <c r="L39" s="236"/>
      <c r="Q39" s="4"/>
    </row>
    <row r="40" spans="1:17" x14ac:dyDescent="0.3">
      <c r="A40" s="542" t="s">
        <v>85</v>
      </c>
      <c r="B40" s="543"/>
      <c r="C40" s="543"/>
      <c r="D40" s="543"/>
      <c r="E40" s="543"/>
      <c r="F40" s="543"/>
      <c r="G40" s="543"/>
      <c r="H40" s="543"/>
      <c r="I40" s="543"/>
      <c r="J40" s="543"/>
      <c r="K40" s="543"/>
      <c r="L40" s="543"/>
      <c r="M40" s="543"/>
      <c r="N40" s="543"/>
      <c r="O40" s="543"/>
      <c r="P40" s="543"/>
      <c r="Q40" s="544"/>
    </row>
    <row r="41" spans="1:17" s="7" customFormat="1" x14ac:dyDescent="0.3">
      <c r="A41" s="61" t="s">
        <v>20</v>
      </c>
      <c r="B41" s="62" t="s">
        <v>21</v>
      </c>
      <c r="C41" s="545" t="s">
        <v>22</v>
      </c>
      <c r="D41" s="545"/>
      <c r="E41" s="62" t="s">
        <v>23</v>
      </c>
      <c r="F41" s="545" t="s">
        <v>24</v>
      </c>
      <c r="G41" s="545"/>
      <c r="H41" s="545" t="s">
        <v>25</v>
      </c>
      <c r="I41" s="545"/>
      <c r="J41" s="545" t="s">
        <v>26</v>
      </c>
      <c r="K41" s="545"/>
      <c r="L41" s="545" t="s">
        <v>27</v>
      </c>
      <c r="M41" s="545"/>
      <c r="N41" s="62" t="s">
        <v>28</v>
      </c>
      <c r="O41" s="62" t="s">
        <v>29</v>
      </c>
      <c r="P41" s="62" t="s">
        <v>30</v>
      </c>
      <c r="Q41" s="63" t="s">
        <v>31</v>
      </c>
    </row>
    <row r="42" spans="1:17" x14ac:dyDescent="0.3">
      <c r="A42" s="87">
        <v>8022470.9170000004</v>
      </c>
      <c r="B42" s="87">
        <v>8022470.9170000004</v>
      </c>
      <c r="C42" s="87">
        <v>8022470.9170000004</v>
      </c>
      <c r="D42" s="87"/>
      <c r="E42" s="87">
        <v>8022470.9170000004</v>
      </c>
      <c r="F42" s="87"/>
      <c r="G42" s="87">
        <v>8022470.9170000004</v>
      </c>
      <c r="H42" s="87"/>
      <c r="I42" s="87">
        <v>8022470.9170000004</v>
      </c>
      <c r="J42" s="87"/>
      <c r="K42" s="87">
        <v>8022470.9170000004</v>
      </c>
      <c r="L42" s="87">
        <v>8022470.9170000004</v>
      </c>
      <c r="M42" s="87"/>
      <c r="N42" s="87">
        <v>8022470.9170000004</v>
      </c>
      <c r="O42" s="87">
        <v>8022470.9170000004</v>
      </c>
      <c r="P42" s="87">
        <v>8022470.9170000004</v>
      </c>
      <c r="Q42" s="237">
        <v>8022470.9170000004</v>
      </c>
    </row>
    <row r="43" spans="1:17" ht="18" x14ac:dyDescent="0.35">
      <c r="A43" s="41"/>
      <c r="B43" s="236"/>
      <c r="C43" s="236"/>
      <c r="D43" s="236"/>
      <c r="E43" s="236"/>
      <c r="F43" s="236"/>
      <c r="G43" s="236"/>
      <c r="H43" s="236"/>
      <c r="I43" s="236"/>
      <c r="O43" s="238" t="s">
        <v>32</v>
      </c>
      <c r="P43" s="527">
        <f>+A42+B42+C42+E42+G42+I42+K42+L42+N42+O42+P42+Q42</f>
        <v>96269651.003999993</v>
      </c>
      <c r="Q43" s="528"/>
    </row>
    <row r="44" spans="1:17" ht="7.5" customHeight="1" x14ac:dyDescent="0.35">
      <c r="A44" s="41"/>
      <c r="B44" s="236"/>
      <c r="C44" s="236"/>
      <c r="D44" s="236"/>
      <c r="E44" s="236"/>
      <c r="F44" s="236"/>
      <c r="G44" s="236"/>
      <c r="H44" s="236"/>
      <c r="I44" s="236"/>
      <c r="J44" s="239"/>
      <c r="K44" s="236"/>
      <c r="L44" s="236"/>
      <c r="Q44" s="4"/>
    </row>
    <row r="45" spans="1:17" ht="7.5" customHeight="1" x14ac:dyDescent="0.35">
      <c r="A45" s="41"/>
      <c r="B45" s="236"/>
      <c r="C45" s="236"/>
      <c r="D45" s="236"/>
      <c r="E45" s="236"/>
      <c r="F45" s="236"/>
      <c r="G45" s="236"/>
      <c r="H45" s="236"/>
      <c r="I45" s="236"/>
      <c r="J45" s="239"/>
      <c r="K45" s="236"/>
      <c r="L45" s="236"/>
      <c r="Q45" s="4"/>
    </row>
    <row r="46" spans="1:17" x14ac:dyDescent="0.3">
      <c r="A46" s="529"/>
      <c r="B46" s="530"/>
      <c r="C46" s="530"/>
      <c r="D46" s="530"/>
      <c r="E46" s="530"/>
      <c r="F46" s="530"/>
      <c r="G46" s="530"/>
      <c r="H46" s="530"/>
      <c r="I46" s="530"/>
      <c r="J46" s="530"/>
      <c r="K46" s="530"/>
      <c r="L46" s="530"/>
      <c r="M46" s="530"/>
      <c r="N46" s="530"/>
      <c r="O46" s="530"/>
      <c r="P46" s="530"/>
      <c r="Q46" s="531"/>
    </row>
    <row r="47" spans="1:17" x14ac:dyDescent="0.3">
      <c r="A47" s="351" t="s">
        <v>36</v>
      </c>
      <c r="B47" s="352"/>
      <c r="C47" s="352"/>
      <c r="D47" s="352"/>
      <c r="E47" s="352"/>
      <c r="F47" s="352"/>
      <c r="G47" s="352"/>
      <c r="H47" s="352"/>
      <c r="I47" s="352"/>
      <c r="J47" s="352"/>
      <c r="K47" s="352"/>
      <c r="L47" s="352"/>
      <c r="M47" s="352"/>
      <c r="N47" s="352"/>
      <c r="O47" s="352"/>
      <c r="P47" s="352"/>
      <c r="Q47" s="353"/>
    </row>
    <row r="48" spans="1:17" ht="19.5" customHeight="1" x14ac:dyDescent="0.3">
      <c r="A48" s="532" t="s">
        <v>89</v>
      </c>
      <c r="B48" s="533"/>
      <c r="C48" s="495" t="s">
        <v>186</v>
      </c>
      <c r="D48" s="495"/>
      <c r="E48" s="495"/>
      <c r="F48" s="495"/>
      <c r="G48" s="495"/>
      <c r="H48" s="495"/>
      <c r="I48" s="495"/>
      <c r="J48" s="495"/>
      <c r="K48" s="495"/>
      <c r="L48" s="495"/>
      <c r="M48" s="495"/>
      <c r="N48" s="495"/>
      <c r="O48" s="495"/>
      <c r="P48" s="495"/>
      <c r="Q48" s="496"/>
    </row>
    <row r="49" spans="1:17" ht="20.25" customHeight="1" x14ac:dyDescent="0.3">
      <c r="A49" s="532" t="s">
        <v>90</v>
      </c>
      <c r="B49" s="533"/>
      <c r="C49" s="534" t="s">
        <v>187</v>
      </c>
      <c r="D49" s="534"/>
      <c r="E49" s="534"/>
      <c r="F49" s="534"/>
      <c r="G49" s="534"/>
      <c r="H49" s="534"/>
      <c r="I49" s="534"/>
      <c r="J49" s="534"/>
      <c r="K49" s="534"/>
      <c r="L49" s="534"/>
      <c r="M49" s="534"/>
      <c r="N49" s="534"/>
      <c r="O49" s="534"/>
      <c r="P49" s="534"/>
      <c r="Q49" s="535"/>
    </row>
    <row r="50" spans="1:17" ht="21" customHeight="1" x14ac:dyDescent="0.3">
      <c r="A50" s="536" t="s">
        <v>91</v>
      </c>
      <c r="B50" s="537"/>
      <c r="C50" s="521" t="s">
        <v>93</v>
      </c>
      <c r="D50" s="521"/>
      <c r="E50" s="521"/>
      <c r="F50" s="521"/>
      <c r="G50" s="521"/>
      <c r="H50" s="521"/>
      <c r="I50" s="521"/>
      <c r="J50" s="521"/>
      <c r="K50" s="521"/>
      <c r="L50" s="521"/>
      <c r="M50" s="521"/>
      <c r="N50" s="521"/>
      <c r="O50" s="521"/>
      <c r="P50" s="521"/>
      <c r="Q50" s="522"/>
    </row>
    <row r="51" spans="1:17" ht="5.25" customHeight="1" x14ac:dyDescent="0.35">
      <c r="A51" s="41"/>
      <c r="B51" s="236"/>
      <c r="C51" s="236"/>
      <c r="D51" s="236"/>
      <c r="E51" s="236"/>
      <c r="F51" s="236"/>
      <c r="G51" s="236"/>
      <c r="H51" s="236"/>
      <c r="I51" s="236"/>
      <c r="J51" s="236"/>
      <c r="K51" s="236"/>
      <c r="L51" s="236"/>
      <c r="Q51" s="4"/>
    </row>
    <row r="52" spans="1:17" x14ac:dyDescent="0.3">
      <c r="A52" s="538" t="s">
        <v>85</v>
      </c>
      <c r="B52" s="539"/>
      <c r="C52" s="539"/>
      <c r="D52" s="539"/>
      <c r="E52" s="539"/>
      <c r="F52" s="539"/>
      <c r="G52" s="539"/>
      <c r="H52" s="539"/>
      <c r="I52" s="539"/>
      <c r="J52" s="539"/>
      <c r="K52" s="539"/>
      <c r="L52" s="539"/>
      <c r="M52" s="539"/>
      <c r="N52" s="539"/>
      <c r="O52" s="539"/>
      <c r="P52" s="539"/>
      <c r="Q52" s="540"/>
    </row>
    <row r="53" spans="1:17" x14ac:dyDescent="0.3">
      <c r="A53" s="64" t="s">
        <v>20</v>
      </c>
      <c r="B53" s="65" t="s">
        <v>21</v>
      </c>
      <c r="C53" s="541" t="s">
        <v>22</v>
      </c>
      <c r="D53" s="541"/>
      <c r="E53" s="65" t="s">
        <v>23</v>
      </c>
      <c r="F53" s="541" t="s">
        <v>24</v>
      </c>
      <c r="G53" s="541"/>
      <c r="H53" s="541" t="s">
        <v>25</v>
      </c>
      <c r="I53" s="541"/>
      <c r="J53" s="541" t="s">
        <v>26</v>
      </c>
      <c r="K53" s="541"/>
      <c r="L53" s="541" t="s">
        <v>27</v>
      </c>
      <c r="M53" s="541"/>
      <c r="N53" s="65" t="s">
        <v>28</v>
      </c>
      <c r="O53" s="65" t="s">
        <v>29</v>
      </c>
      <c r="P53" s="65" t="s">
        <v>30</v>
      </c>
      <c r="Q53" s="66" t="s">
        <v>31</v>
      </c>
    </row>
    <row r="54" spans="1:17" s="43" customFormat="1" x14ac:dyDescent="0.3">
      <c r="A54" s="42">
        <v>1239030</v>
      </c>
      <c r="B54" s="42">
        <v>1239030</v>
      </c>
      <c r="C54" s="42">
        <v>1239030</v>
      </c>
      <c r="D54" s="42"/>
      <c r="E54" s="42">
        <v>1239030</v>
      </c>
      <c r="F54" s="42"/>
      <c r="G54" s="42">
        <v>1239030</v>
      </c>
      <c r="H54" s="42"/>
      <c r="I54" s="42">
        <v>1239030</v>
      </c>
      <c r="J54" s="42"/>
      <c r="K54" s="42">
        <v>1239030</v>
      </c>
      <c r="L54" s="42">
        <v>1239030</v>
      </c>
      <c r="M54" s="42"/>
      <c r="N54" s="42">
        <v>1239030</v>
      </c>
      <c r="O54" s="42">
        <v>1239030</v>
      </c>
      <c r="P54" s="42">
        <v>1239030</v>
      </c>
      <c r="Q54" s="240">
        <v>1239030</v>
      </c>
    </row>
    <row r="55" spans="1:17" x14ac:dyDescent="0.3">
      <c r="A55" s="70"/>
      <c r="B55" s="71"/>
      <c r="C55" s="71"/>
      <c r="D55" s="71"/>
      <c r="E55" s="71"/>
      <c r="F55" s="71"/>
      <c r="G55" s="71"/>
      <c r="H55" s="71"/>
      <c r="I55" s="71"/>
      <c r="J55" s="71"/>
      <c r="K55" s="71"/>
      <c r="L55" s="71"/>
      <c r="M55" s="71"/>
      <c r="N55" s="71"/>
      <c r="O55" s="68" t="s">
        <v>32</v>
      </c>
      <c r="P55" s="523">
        <v>1239030</v>
      </c>
      <c r="Q55" s="524"/>
    </row>
    <row r="56" spans="1:17" x14ac:dyDescent="0.3">
      <c r="A56" s="70"/>
      <c r="B56" s="71"/>
      <c r="C56" s="71"/>
      <c r="D56" s="71"/>
      <c r="E56" s="71"/>
      <c r="F56" s="71"/>
      <c r="G56" s="71"/>
      <c r="H56" s="71"/>
      <c r="I56" s="71"/>
      <c r="J56" s="71"/>
      <c r="K56" s="71"/>
      <c r="L56" s="71"/>
      <c r="M56" s="71"/>
      <c r="N56" s="71"/>
      <c r="O56" s="68"/>
      <c r="P56" s="72"/>
      <c r="Q56" s="73"/>
    </row>
    <row r="57" spans="1:17" x14ac:dyDescent="0.3">
      <c r="A57" s="525" t="s">
        <v>87</v>
      </c>
      <c r="B57" s="526"/>
      <c r="C57" s="526"/>
      <c r="D57" s="526"/>
      <c r="E57" s="526"/>
      <c r="F57" s="526"/>
      <c r="G57" s="526"/>
      <c r="H57" s="526"/>
      <c r="I57" s="526"/>
      <c r="J57" s="526"/>
      <c r="K57" s="526"/>
      <c r="L57" s="526"/>
      <c r="M57" s="526"/>
      <c r="N57" s="526"/>
      <c r="O57" s="526"/>
      <c r="P57" s="135"/>
      <c r="Q57" s="241">
        <f>(P43*1000)/(P55*365)</f>
        <v>212.8701230027599</v>
      </c>
    </row>
    <row r="58" spans="1:17" ht="17.25" thickBot="1" x14ac:dyDescent="0.35">
      <c r="A58" s="44"/>
      <c r="B58" s="45"/>
      <c r="C58" s="45"/>
      <c r="D58" s="45"/>
      <c r="E58" s="45"/>
      <c r="F58" s="45"/>
      <c r="G58" s="45"/>
      <c r="H58" s="45"/>
      <c r="I58" s="45"/>
      <c r="J58" s="45"/>
      <c r="K58" s="45"/>
      <c r="L58" s="45"/>
      <c r="M58" s="45"/>
      <c r="N58" s="45"/>
      <c r="O58" s="45"/>
      <c r="P58" s="45"/>
      <c r="Q58" s="46"/>
    </row>
  </sheetData>
  <mergeCells count="102">
    <mergeCell ref="I25:K25"/>
    <mergeCell ref="L25:N25"/>
    <mergeCell ref="O25:Q25"/>
    <mergeCell ref="O24:Q24"/>
    <mergeCell ref="O30:Q30"/>
    <mergeCell ref="I30:K31"/>
    <mergeCell ref="L31:N31"/>
    <mergeCell ref="O31:Q31"/>
    <mergeCell ref="A30:B30"/>
    <mergeCell ref="A31:B31"/>
    <mergeCell ref="C30:E30"/>
    <mergeCell ref="F30:H30"/>
    <mergeCell ref="L30:N30"/>
    <mergeCell ref="C31:E31"/>
    <mergeCell ref="F31:H31"/>
    <mergeCell ref="A1:Q1"/>
    <mergeCell ref="K8:P8"/>
    <mergeCell ref="L9:P9"/>
    <mergeCell ref="L10:P10"/>
    <mergeCell ref="L11:P11"/>
    <mergeCell ref="C9:G9"/>
    <mergeCell ref="C10:G10"/>
    <mergeCell ref="C11:G11"/>
    <mergeCell ref="B8:G8"/>
    <mergeCell ref="A6:C6"/>
    <mergeCell ref="A5:C5"/>
    <mergeCell ref="K5:N5"/>
    <mergeCell ref="K6:N6"/>
    <mergeCell ref="G5:J5"/>
    <mergeCell ref="G6:J6"/>
    <mergeCell ref="D5:F5"/>
    <mergeCell ref="D6:F6"/>
    <mergeCell ref="A7:Q7"/>
    <mergeCell ref="A2:Q2"/>
    <mergeCell ref="A4:Q4"/>
    <mergeCell ref="O5:Q5"/>
    <mergeCell ref="O6:Q6"/>
    <mergeCell ref="A37:B37"/>
    <mergeCell ref="C37:Q37"/>
    <mergeCell ref="A40:Q40"/>
    <mergeCell ref="C41:D41"/>
    <mergeCell ref="F41:G41"/>
    <mergeCell ref="H41:I41"/>
    <mergeCell ref="A19:D20"/>
    <mergeCell ref="E19:E20"/>
    <mergeCell ref="F19:G20"/>
    <mergeCell ref="H19:I20"/>
    <mergeCell ref="N19:Q20"/>
    <mergeCell ref="A33:Q33"/>
    <mergeCell ref="C38:Q38"/>
    <mergeCell ref="A25:B25"/>
    <mergeCell ref="C25:E25"/>
    <mergeCell ref="F25:H25"/>
    <mergeCell ref="J19:M20"/>
    <mergeCell ref="J41:K41"/>
    <mergeCell ref="L41:M41"/>
    <mergeCell ref="A34:Q34"/>
    <mergeCell ref="A35:Q35"/>
    <mergeCell ref="A36:B36"/>
    <mergeCell ref="A38:B38"/>
    <mergeCell ref="A21:C21"/>
    <mergeCell ref="P55:Q55"/>
    <mergeCell ref="A57:O57"/>
    <mergeCell ref="P43:Q43"/>
    <mergeCell ref="A46:Q46"/>
    <mergeCell ref="A47:Q47"/>
    <mergeCell ref="A48:B48"/>
    <mergeCell ref="C48:Q48"/>
    <mergeCell ref="A49:B49"/>
    <mergeCell ref="C49:Q49"/>
    <mergeCell ref="A50:B50"/>
    <mergeCell ref="C50:Q50"/>
    <mergeCell ref="A52:Q52"/>
    <mergeCell ref="C53:D53"/>
    <mergeCell ref="F53:G53"/>
    <mergeCell ref="H53:I53"/>
    <mergeCell ref="J53:K53"/>
    <mergeCell ref="L53:M53"/>
    <mergeCell ref="C36:Q36"/>
    <mergeCell ref="A26:C26"/>
    <mergeCell ref="D26:Q26"/>
    <mergeCell ref="A27:C27"/>
    <mergeCell ref="A13:Q13"/>
    <mergeCell ref="A23:Q23"/>
    <mergeCell ref="A24:B24"/>
    <mergeCell ref="C24:E24"/>
    <mergeCell ref="F24:H24"/>
    <mergeCell ref="I24:K24"/>
    <mergeCell ref="L24:N24"/>
    <mergeCell ref="A16:Q16"/>
    <mergeCell ref="C17:Q17"/>
    <mergeCell ref="H18:I18"/>
    <mergeCell ref="N18:Q18"/>
    <mergeCell ref="A17:B17"/>
    <mergeCell ref="F18:G18"/>
    <mergeCell ref="A18:D18"/>
    <mergeCell ref="J18:M18"/>
    <mergeCell ref="D27:Q27"/>
    <mergeCell ref="A29:Q29"/>
    <mergeCell ref="A14:B14"/>
    <mergeCell ref="C14:Q14"/>
    <mergeCell ref="D21:Q21"/>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600-000000000000}">
          <x14:formula1>
            <xm:f>Datos!$C$4:$C$5</xm:f>
          </x14:formula1>
          <xm:sqref>C38:Q38 C50:Q50</xm:sqref>
        </x14:dataValidation>
        <x14:dataValidation type="list" allowBlank="1" showInputMessage="1" showErrorMessage="1" xr:uid="{00000000-0002-0000-0600-000001000000}">
          <x14:formula1>
            <xm:f>Datos!$B$14:$B$18</xm:f>
          </x14:formula1>
          <xm:sqref>H19:I20</xm:sqref>
        </x14:dataValidation>
        <x14:dataValidation type="list" allowBlank="1" showInputMessage="1" showErrorMessage="1" xr:uid="{00000000-0002-0000-0600-000002000000}">
          <x14:formula1>
            <xm:f>Datos!$B$21:$B$23</xm:f>
          </x14:formula1>
          <xm:sqref>F31:H31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R82"/>
  <sheetViews>
    <sheetView showGridLines="0" topLeftCell="B52" zoomScale="106" zoomScaleNormal="106" zoomScaleSheetLayoutView="90" workbookViewId="0">
      <selection activeCell="P82" sqref="P82:Q82"/>
    </sheetView>
  </sheetViews>
  <sheetFormatPr baseColWidth="10" defaultRowHeight="14.25" x14ac:dyDescent="0.3"/>
  <cols>
    <col min="1" max="1" width="9.42578125" style="71" customWidth="1"/>
    <col min="2" max="2" width="14.85546875" style="71" customWidth="1"/>
    <col min="3" max="3" width="13.5703125" style="71" customWidth="1"/>
    <col min="4" max="4" width="5.7109375" style="71" customWidth="1"/>
    <col min="5" max="5" width="12" style="71" customWidth="1"/>
    <col min="6" max="6" width="9.42578125" style="71" customWidth="1"/>
    <col min="7" max="7" width="14.5703125" style="71" customWidth="1"/>
    <col min="8" max="9" width="9.42578125" style="71" customWidth="1"/>
    <col min="10" max="10" width="3.42578125" style="71" customWidth="1"/>
    <col min="11" max="11" width="11.7109375" style="71" customWidth="1"/>
    <col min="12" max="12" width="12.140625" style="71" customWidth="1"/>
    <col min="13" max="13" width="6.7109375" style="71" customWidth="1"/>
    <col min="14" max="14" width="9.85546875" style="71" customWidth="1"/>
    <col min="15" max="15" width="11.42578125" style="71"/>
    <col min="16" max="16" width="9.85546875" style="71" customWidth="1"/>
    <col min="17" max="17" width="11.140625" style="71" customWidth="1"/>
    <col min="18" max="16384" width="11.42578125" style="71"/>
  </cols>
  <sheetData>
    <row r="1" spans="1:17" ht="75" customHeight="1" thickBot="1" x14ac:dyDescent="0.35">
      <c r="A1" s="568" t="s">
        <v>174</v>
      </c>
      <c r="B1" s="569"/>
      <c r="C1" s="569"/>
      <c r="D1" s="569"/>
      <c r="E1" s="569"/>
      <c r="F1" s="569"/>
      <c r="G1" s="569"/>
      <c r="H1" s="569"/>
      <c r="I1" s="569"/>
      <c r="J1" s="569"/>
      <c r="K1" s="569"/>
      <c r="L1" s="569"/>
      <c r="M1" s="569"/>
      <c r="N1" s="569"/>
      <c r="O1" s="569"/>
      <c r="P1" s="569"/>
      <c r="Q1" s="570"/>
    </row>
    <row r="2" spans="1:17" ht="18.95" customHeight="1" x14ac:dyDescent="0.3">
      <c r="A2" s="586" t="s">
        <v>0</v>
      </c>
      <c r="B2" s="587"/>
      <c r="C2" s="587"/>
      <c r="D2" s="587"/>
      <c r="E2" s="587"/>
      <c r="F2" s="587"/>
      <c r="G2" s="587"/>
      <c r="H2" s="587"/>
      <c r="I2" s="587"/>
      <c r="J2" s="587"/>
      <c r="K2" s="587"/>
      <c r="L2" s="587"/>
      <c r="M2" s="587"/>
      <c r="N2" s="587"/>
      <c r="O2" s="587"/>
      <c r="P2" s="587"/>
      <c r="Q2" s="588"/>
    </row>
    <row r="3" spans="1:17" ht="15.75" customHeight="1" x14ac:dyDescent="0.3">
      <c r="A3" s="70"/>
      <c r="Q3" s="74"/>
    </row>
    <row r="4" spans="1:17" ht="27" customHeight="1" x14ac:dyDescent="0.3">
      <c r="A4" s="554" t="s">
        <v>1</v>
      </c>
      <c r="B4" s="555"/>
      <c r="C4" s="555"/>
      <c r="D4" s="555"/>
      <c r="E4" s="555"/>
      <c r="F4" s="555"/>
      <c r="G4" s="555"/>
      <c r="H4" s="555"/>
      <c r="I4" s="555"/>
      <c r="J4" s="555"/>
      <c r="K4" s="555"/>
      <c r="L4" s="555"/>
      <c r="M4" s="555"/>
      <c r="N4" s="555"/>
      <c r="O4" s="555"/>
      <c r="P4" s="555"/>
      <c r="Q4" s="556"/>
    </row>
    <row r="5" spans="1:17" s="98" customFormat="1" ht="18" customHeight="1" x14ac:dyDescent="0.3">
      <c r="A5" s="654" t="s">
        <v>37</v>
      </c>
      <c r="B5" s="655"/>
      <c r="C5" s="655"/>
      <c r="D5" s="655" t="s">
        <v>113</v>
      </c>
      <c r="E5" s="655"/>
      <c r="F5" s="655"/>
      <c r="G5" s="656" t="s">
        <v>2</v>
      </c>
      <c r="H5" s="656"/>
      <c r="I5" s="656"/>
      <c r="J5" s="656"/>
      <c r="K5" s="656" t="s">
        <v>99</v>
      </c>
      <c r="L5" s="656"/>
      <c r="M5" s="656"/>
      <c r="N5" s="656"/>
      <c r="O5" s="656" t="s">
        <v>406</v>
      </c>
      <c r="P5" s="656"/>
      <c r="Q5" s="657"/>
    </row>
    <row r="6" spans="1:17" ht="69" customHeight="1" x14ac:dyDescent="0.3">
      <c r="A6" s="581" t="str">
        <f>FIN!A6</f>
        <v>INTERAPAS</v>
      </c>
      <c r="B6" s="582"/>
      <c r="C6" s="582"/>
      <c r="D6" s="648" t="str">
        <f>FIN!D6</f>
        <v>AGU25 - DRE25</v>
      </c>
      <c r="E6" s="648"/>
      <c r="F6" s="648"/>
      <c r="G6" s="582" t="str">
        <f>FIN!G6</f>
        <v>Operación y Mantenimiento (extracción, distribución y saneamiento)</v>
      </c>
      <c r="H6" s="582"/>
      <c r="I6" s="582"/>
      <c r="J6" s="582"/>
      <c r="K6" s="582" t="str">
        <f>FIN!K6</f>
        <v>Dirección de Operacióin y Mantenimiento, Cerro de San Pedro, Soledad de Graciano Sánchez y Villa de Pozos, Dirección de Construcción y Fraccionamientos.</v>
      </c>
      <c r="L6" s="582"/>
      <c r="M6" s="582"/>
      <c r="N6" s="582"/>
      <c r="O6" s="649">
        <f>FIN!O6</f>
        <v>999002018.8900001</v>
      </c>
      <c r="P6" s="649"/>
      <c r="Q6" s="650"/>
    </row>
    <row r="7" spans="1:17" ht="17.25" customHeight="1" x14ac:dyDescent="0.3">
      <c r="A7" s="651" t="s">
        <v>3</v>
      </c>
      <c r="B7" s="652"/>
      <c r="C7" s="652"/>
      <c r="D7" s="652"/>
      <c r="E7" s="652"/>
      <c r="F7" s="652"/>
      <c r="G7" s="652"/>
      <c r="H7" s="652"/>
      <c r="I7" s="652"/>
      <c r="J7" s="652"/>
      <c r="K7" s="652"/>
      <c r="L7" s="652"/>
      <c r="M7" s="652"/>
      <c r="N7" s="652"/>
      <c r="O7" s="652"/>
      <c r="P7" s="652"/>
      <c r="Q7" s="653"/>
    </row>
    <row r="8" spans="1:17" x14ac:dyDescent="0.3">
      <c r="A8" s="70"/>
      <c r="B8" s="579" t="s">
        <v>40</v>
      </c>
      <c r="C8" s="352"/>
      <c r="D8" s="352"/>
      <c r="E8" s="352"/>
      <c r="F8" s="352"/>
      <c r="G8" s="580"/>
      <c r="H8" s="251"/>
      <c r="I8" s="251"/>
      <c r="J8" s="251"/>
      <c r="K8" s="571" t="s">
        <v>38</v>
      </c>
      <c r="L8" s="555"/>
      <c r="M8" s="555"/>
      <c r="N8" s="555"/>
      <c r="O8" s="555"/>
      <c r="P8" s="572"/>
      <c r="Q8" s="76"/>
    </row>
    <row r="9" spans="1:17" ht="41.25" customHeight="1" x14ac:dyDescent="0.3">
      <c r="A9" s="70"/>
      <c r="B9" s="13" t="s">
        <v>41</v>
      </c>
      <c r="C9" s="630" t="str">
        <f>FIN!C9</f>
        <v>Economía sustentable para San Luis Potosí.</v>
      </c>
      <c r="D9" s="630"/>
      <c r="E9" s="630"/>
      <c r="F9" s="630"/>
      <c r="G9" s="645"/>
      <c r="H9" s="9"/>
      <c r="I9" s="9"/>
      <c r="J9" s="9"/>
      <c r="K9" s="13" t="s">
        <v>39</v>
      </c>
      <c r="L9" s="646" t="str">
        <f>FIN!L9</f>
        <v>Contribuir al acceso universal del agua mediante el fortalecimiento de la infraestructura y la implementación de una nueva tecnología, así como la concientización y el uso responsable del agua.</v>
      </c>
      <c r="M9" s="646"/>
      <c r="N9" s="646"/>
      <c r="O9" s="646"/>
      <c r="P9" s="647"/>
      <c r="Q9" s="74"/>
    </row>
    <row r="10" spans="1:17" ht="31.5" customHeight="1" x14ac:dyDescent="0.3">
      <c r="A10" s="70"/>
      <c r="B10" s="15" t="s">
        <v>100</v>
      </c>
      <c r="C10" s="630" t="str">
        <f>FIN!C10</f>
        <v>Recuperación hídrica con enfoque de cuencas.</v>
      </c>
      <c r="D10" s="630"/>
      <c r="E10" s="630"/>
      <c r="F10" s="630"/>
      <c r="G10" s="645"/>
      <c r="H10" s="230"/>
      <c r="I10" s="230"/>
      <c r="J10" s="230"/>
      <c r="K10" s="13" t="s">
        <v>101</v>
      </c>
      <c r="L10" s="646" t="str">
        <f>FIN!L10</f>
        <v>Fortalecer la infarestructura para el abastecimiento de agua potable en el municipio.</v>
      </c>
      <c r="M10" s="646"/>
      <c r="N10" s="646"/>
      <c r="O10" s="646"/>
      <c r="P10" s="647"/>
      <c r="Q10" s="74"/>
    </row>
    <row r="11" spans="1:17" ht="27.75" customHeight="1" x14ac:dyDescent="0.3">
      <c r="A11" s="70"/>
      <c r="B11" s="16" t="s">
        <v>42</v>
      </c>
      <c r="C11" s="637" t="str">
        <f>FIN!C11</f>
        <v>Incrementar la infraestructura Hidráulica en el Estado, nuevas presas, pozos, redes de distribución de agua potable, sistema de drenaje y alcantarillado.</v>
      </c>
      <c r="D11" s="637"/>
      <c r="E11" s="637"/>
      <c r="F11" s="637"/>
      <c r="G11" s="638"/>
      <c r="H11" s="79"/>
      <c r="I11" s="79"/>
      <c r="J11" s="79"/>
      <c r="K11" s="18" t="s">
        <v>102</v>
      </c>
      <c r="L11" s="639" t="str">
        <f>FIN!L11</f>
        <v>Proveer servicios de agua potable con calidad y eficiencia para abatir la escasez en zonas afectadas.</v>
      </c>
      <c r="M11" s="639"/>
      <c r="N11" s="639"/>
      <c r="O11" s="639"/>
      <c r="P11" s="640"/>
      <c r="Q11" s="74"/>
    </row>
    <row r="12" spans="1:17" ht="6" customHeight="1" x14ac:dyDescent="0.3">
      <c r="A12" s="80"/>
      <c r="B12" s="81"/>
      <c r="C12" s="81"/>
      <c r="D12" s="81"/>
      <c r="E12" s="81"/>
      <c r="F12" s="82"/>
      <c r="G12" s="82"/>
      <c r="H12" s="82"/>
      <c r="I12" s="82"/>
      <c r="J12" s="82"/>
      <c r="K12" s="82"/>
      <c r="L12" s="82"/>
      <c r="Q12" s="74"/>
    </row>
    <row r="13" spans="1:17" ht="19.5" customHeight="1" x14ac:dyDescent="0.3">
      <c r="A13" s="396" t="s">
        <v>4</v>
      </c>
      <c r="B13" s="397"/>
      <c r="C13" s="397"/>
      <c r="D13" s="397"/>
      <c r="E13" s="397"/>
      <c r="F13" s="397"/>
      <c r="G13" s="397"/>
      <c r="H13" s="397"/>
      <c r="I13" s="397"/>
      <c r="J13" s="397"/>
      <c r="K13" s="397"/>
      <c r="L13" s="397"/>
      <c r="M13" s="397"/>
      <c r="N13" s="397"/>
      <c r="O13" s="397"/>
      <c r="P13" s="397"/>
      <c r="Q13" s="398"/>
    </row>
    <row r="14" spans="1:17" ht="33.75" customHeight="1" x14ac:dyDescent="0.3">
      <c r="A14" s="641" t="s">
        <v>60</v>
      </c>
      <c r="B14" s="642"/>
      <c r="C14" s="643" t="str">
        <f>MIR!A25</f>
        <v>Las familias con ingresos más bajos, en el municipio de Soledad de Graciano Sánchez y San Luis Potosí, reciben un mejor suministro de agua potable en sus viviendas y una mejor infraestructura para la recolección de aguas servidas y con esto una mejora en su calidad de vida, para contribuir en su crecimiento y desarrollo</v>
      </c>
      <c r="D14" s="643"/>
      <c r="E14" s="643"/>
      <c r="F14" s="643"/>
      <c r="G14" s="643"/>
      <c r="H14" s="643"/>
      <c r="I14" s="643"/>
      <c r="J14" s="643"/>
      <c r="K14" s="643"/>
      <c r="L14" s="643"/>
      <c r="M14" s="643"/>
      <c r="N14" s="643"/>
      <c r="O14" s="643"/>
      <c r="P14" s="643"/>
      <c r="Q14" s="644"/>
    </row>
    <row r="15" spans="1:17" ht="6" customHeight="1" x14ac:dyDescent="0.3">
      <c r="A15" s="70"/>
      <c r="Q15" s="74"/>
    </row>
    <row r="16" spans="1:17" x14ac:dyDescent="0.3">
      <c r="A16" s="351" t="s">
        <v>5</v>
      </c>
      <c r="B16" s="352"/>
      <c r="C16" s="352"/>
      <c r="D16" s="352"/>
      <c r="E16" s="352"/>
      <c r="F16" s="352"/>
      <c r="G16" s="352"/>
      <c r="H16" s="352"/>
      <c r="I16" s="352"/>
      <c r="J16" s="352"/>
      <c r="K16" s="352"/>
      <c r="L16" s="352"/>
      <c r="M16" s="352"/>
      <c r="N16" s="352"/>
      <c r="O16" s="352"/>
      <c r="P16" s="352"/>
      <c r="Q16" s="353"/>
    </row>
    <row r="17" spans="1:17" ht="39" customHeight="1" x14ac:dyDescent="0.3">
      <c r="A17" s="509" t="s">
        <v>170</v>
      </c>
      <c r="B17" s="510"/>
      <c r="C17" s="551" t="str">
        <f>MIR!F25</f>
        <v>4. Cobertura de agua potable (pozo) (%).</v>
      </c>
      <c r="D17" s="551"/>
      <c r="E17" s="551"/>
      <c r="F17" s="551"/>
      <c r="G17" s="551"/>
      <c r="H17" s="551"/>
      <c r="I17" s="551"/>
      <c r="J17" s="551"/>
      <c r="K17" s="551"/>
      <c r="L17" s="551"/>
      <c r="M17" s="551"/>
      <c r="N17" s="551"/>
      <c r="O17" s="551"/>
      <c r="P17" s="551"/>
      <c r="Q17" s="553"/>
    </row>
    <row r="18" spans="1:17" ht="51" customHeight="1" x14ac:dyDescent="0.3">
      <c r="A18" s="511" t="s">
        <v>120</v>
      </c>
      <c r="B18" s="507"/>
      <c r="C18" s="507"/>
      <c r="D18" s="507"/>
      <c r="E18" s="56" t="s">
        <v>82</v>
      </c>
      <c r="F18" s="507" t="s">
        <v>7</v>
      </c>
      <c r="G18" s="507"/>
      <c r="H18" s="507" t="s">
        <v>103</v>
      </c>
      <c r="I18" s="507"/>
      <c r="J18" s="512" t="s">
        <v>104</v>
      </c>
      <c r="K18" s="513"/>
      <c r="L18" s="513"/>
      <c r="M18" s="514"/>
      <c r="N18" s="507" t="s">
        <v>115</v>
      </c>
      <c r="O18" s="507"/>
      <c r="P18" s="507"/>
      <c r="Q18" s="508"/>
    </row>
    <row r="19" spans="1:17" s="79" customFormat="1" ht="63" customHeight="1" x14ac:dyDescent="0.25">
      <c r="A19" s="635" t="s">
        <v>175</v>
      </c>
      <c r="B19" s="550"/>
      <c r="C19" s="550"/>
      <c r="D19" s="550"/>
      <c r="E19" s="550" t="s">
        <v>44</v>
      </c>
      <c r="F19" s="550" t="s">
        <v>46</v>
      </c>
      <c r="G19" s="550"/>
      <c r="H19" s="550" t="s">
        <v>52</v>
      </c>
      <c r="I19" s="550"/>
      <c r="J19" s="559" t="s">
        <v>143</v>
      </c>
      <c r="K19" s="560"/>
      <c r="L19" s="560"/>
      <c r="M19" s="561"/>
      <c r="N19" s="550"/>
      <c r="O19" s="550"/>
      <c r="P19" s="550"/>
      <c r="Q19" s="552"/>
    </row>
    <row r="20" spans="1:17" s="79" customFormat="1" ht="63" customHeight="1" x14ac:dyDescent="0.25">
      <c r="A20" s="636"/>
      <c r="B20" s="551"/>
      <c r="C20" s="551"/>
      <c r="D20" s="551"/>
      <c r="E20" s="551"/>
      <c r="F20" s="551"/>
      <c r="G20" s="551"/>
      <c r="H20" s="551"/>
      <c r="I20" s="551"/>
      <c r="J20" s="562"/>
      <c r="K20" s="563"/>
      <c r="L20" s="563"/>
      <c r="M20" s="564"/>
      <c r="N20" s="551"/>
      <c r="O20" s="551"/>
      <c r="P20" s="551"/>
      <c r="Q20" s="553"/>
    </row>
    <row r="21" spans="1:17" ht="24.75" customHeight="1" x14ac:dyDescent="0.3">
      <c r="A21" s="511" t="s">
        <v>8</v>
      </c>
      <c r="B21" s="507"/>
      <c r="C21" s="507"/>
      <c r="D21" s="633" t="s">
        <v>133</v>
      </c>
      <c r="E21" s="633"/>
      <c r="F21" s="633"/>
      <c r="G21" s="633"/>
      <c r="H21" s="633"/>
      <c r="I21" s="633"/>
      <c r="J21" s="633"/>
      <c r="K21" s="633"/>
      <c r="L21" s="633"/>
      <c r="M21" s="633"/>
      <c r="N21" s="633"/>
      <c r="O21" s="633"/>
      <c r="P21" s="633"/>
      <c r="Q21" s="634"/>
    </row>
    <row r="22" spans="1:17" ht="6" customHeight="1" x14ac:dyDescent="0.3">
      <c r="A22" s="70"/>
      <c r="Q22" s="74"/>
    </row>
    <row r="23" spans="1:17" x14ac:dyDescent="0.3">
      <c r="A23" s="351" t="s">
        <v>9</v>
      </c>
      <c r="B23" s="352"/>
      <c r="C23" s="352"/>
      <c r="D23" s="352"/>
      <c r="E23" s="352"/>
      <c r="F23" s="352"/>
      <c r="G23" s="352"/>
      <c r="H23" s="352"/>
      <c r="I23" s="352"/>
      <c r="J23" s="352"/>
      <c r="K23" s="352"/>
      <c r="L23" s="352"/>
      <c r="M23" s="352"/>
      <c r="N23" s="352"/>
      <c r="O23" s="352"/>
      <c r="P23" s="352"/>
      <c r="Q23" s="353"/>
    </row>
    <row r="24" spans="1:17" ht="15" customHeight="1" x14ac:dyDescent="0.3">
      <c r="A24" s="503" t="s">
        <v>10</v>
      </c>
      <c r="B24" s="504"/>
      <c r="C24" s="504" t="s">
        <v>11</v>
      </c>
      <c r="D24" s="504"/>
      <c r="E24" s="504"/>
      <c r="F24" s="504" t="s">
        <v>12</v>
      </c>
      <c r="G24" s="504"/>
      <c r="H24" s="504"/>
      <c r="I24" s="504" t="s">
        <v>13</v>
      </c>
      <c r="J24" s="504"/>
      <c r="K24" s="504"/>
      <c r="L24" s="504" t="s">
        <v>14</v>
      </c>
      <c r="M24" s="504"/>
      <c r="N24" s="504"/>
      <c r="O24" s="504" t="s">
        <v>15</v>
      </c>
      <c r="P24" s="504"/>
      <c r="Q24" s="595"/>
    </row>
    <row r="25" spans="1:17" ht="15.75" customHeight="1" x14ac:dyDescent="0.3">
      <c r="A25" s="557" t="s">
        <v>171</v>
      </c>
      <c r="B25" s="558"/>
      <c r="C25" s="558" t="s">
        <v>171</v>
      </c>
      <c r="D25" s="558"/>
      <c r="E25" s="558"/>
      <c r="F25" s="558" t="s">
        <v>171</v>
      </c>
      <c r="G25" s="558"/>
      <c r="H25" s="558"/>
      <c r="I25" s="558" t="s">
        <v>171</v>
      </c>
      <c r="J25" s="558"/>
      <c r="K25" s="558"/>
      <c r="L25" s="592" t="s">
        <v>171</v>
      </c>
      <c r="M25" s="592"/>
      <c r="N25" s="592"/>
      <c r="O25" s="593" t="s">
        <v>171</v>
      </c>
      <c r="P25" s="593"/>
      <c r="Q25" s="594"/>
    </row>
    <row r="26" spans="1:17" ht="27" customHeight="1" x14ac:dyDescent="0.3">
      <c r="A26" s="497" t="s">
        <v>16</v>
      </c>
      <c r="B26" s="498"/>
      <c r="C26" s="498"/>
      <c r="D26" s="630" t="str">
        <f>MIR!J25</f>
        <v>Censo de población INEGI 2020.
Información de la Dirección de Operación y Mantenimiento.</v>
      </c>
      <c r="E26" s="630"/>
      <c r="F26" s="630"/>
      <c r="G26" s="630"/>
      <c r="H26" s="630"/>
      <c r="I26" s="630"/>
      <c r="J26" s="630"/>
      <c r="K26" s="630"/>
      <c r="L26" s="630"/>
      <c r="M26" s="630"/>
      <c r="N26" s="630"/>
      <c r="O26" s="630"/>
      <c r="P26" s="630"/>
      <c r="Q26" s="631"/>
    </row>
    <row r="27" spans="1:17" ht="27" customHeight="1" x14ac:dyDescent="0.3">
      <c r="A27" s="501" t="s">
        <v>105</v>
      </c>
      <c r="B27" s="502"/>
      <c r="C27" s="502"/>
      <c r="D27" s="582" t="str">
        <f>MIR!N25</f>
        <v>Con la información proporcionada por parte de la Dirección de Operación y Mantenimiento, se llevan a cabo diferentes procesos aritméticos y algebraicos para calcular la población atendida.</v>
      </c>
      <c r="E27" s="582"/>
      <c r="F27" s="582"/>
      <c r="G27" s="582"/>
      <c r="H27" s="582"/>
      <c r="I27" s="582"/>
      <c r="J27" s="582"/>
      <c r="K27" s="582"/>
      <c r="L27" s="582"/>
      <c r="M27" s="582"/>
      <c r="N27" s="582"/>
      <c r="O27" s="582"/>
      <c r="P27" s="582"/>
      <c r="Q27" s="632"/>
    </row>
    <row r="28" spans="1:17" ht="5.25" customHeight="1" x14ac:dyDescent="0.3">
      <c r="A28" s="84"/>
      <c r="Q28" s="74"/>
    </row>
    <row r="29" spans="1:17" x14ac:dyDescent="0.3">
      <c r="A29" s="351" t="s">
        <v>17</v>
      </c>
      <c r="B29" s="352"/>
      <c r="C29" s="352"/>
      <c r="D29" s="352"/>
      <c r="E29" s="352"/>
      <c r="F29" s="352"/>
      <c r="G29" s="352"/>
      <c r="H29" s="352"/>
      <c r="I29" s="352"/>
      <c r="J29" s="352"/>
      <c r="K29" s="352"/>
      <c r="L29" s="352"/>
      <c r="M29" s="352"/>
      <c r="N29" s="352"/>
      <c r="O29" s="352"/>
      <c r="P29" s="352"/>
      <c r="Q29" s="353"/>
    </row>
    <row r="30" spans="1:17" ht="45.75" customHeight="1" x14ac:dyDescent="0.3">
      <c r="A30" s="503" t="s">
        <v>106</v>
      </c>
      <c r="B30" s="504"/>
      <c r="C30" s="504" t="s">
        <v>107</v>
      </c>
      <c r="D30" s="504"/>
      <c r="E30" s="504"/>
      <c r="F30" s="504" t="s">
        <v>108</v>
      </c>
      <c r="G30" s="504"/>
      <c r="H30" s="504"/>
      <c r="I30" s="504" t="s">
        <v>173</v>
      </c>
      <c r="J30" s="504"/>
      <c r="K30" s="504"/>
      <c r="L30" s="585" t="s">
        <v>18</v>
      </c>
      <c r="M30" s="585"/>
      <c r="N30" s="585"/>
      <c r="O30" s="596" t="str">
        <f>MIR!J30</f>
        <v>Al cierre del ejercicio 2024 hubo una extracción de 89,456,381 m3 de agua, volumen para abastecer a 1, 151,340 personas, es decir el 92.92 % del total de la población.</v>
      </c>
      <c r="P30" s="596"/>
      <c r="Q30" s="597"/>
    </row>
    <row r="31" spans="1:17" s="85" customFormat="1" ht="65.25" customHeight="1" x14ac:dyDescent="0.25">
      <c r="A31" s="625" t="str">
        <f>MIR!N30</f>
        <v>Realizar todas las gestiones necesarias para rehabilitar y modernizar la infraestructura hidráulica y bajar al menos un 10 % de la extracción de agua subterránea.</v>
      </c>
      <c r="B31" s="626"/>
      <c r="C31" s="627" t="s">
        <v>176</v>
      </c>
      <c r="D31" s="429"/>
      <c r="E31" s="429"/>
      <c r="F31" s="429" t="s">
        <v>58</v>
      </c>
      <c r="G31" s="429"/>
      <c r="H31" s="429"/>
      <c r="I31" s="507"/>
      <c r="J31" s="507"/>
      <c r="K31" s="507"/>
      <c r="L31" s="628" t="s">
        <v>19</v>
      </c>
      <c r="M31" s="628"/>
      <c r="N31" s="628"/>
      <c r="O31" s="429">
        <v>2024</v>
      </c>
      <c r="P31" s="429"/>
      <c r="Q31" s="629"/>
    </row>
    <row r="32" spans="1:17" ht="10.5" customHeight="1" x14ac:dyDescent="0.3">
      <c r="A32" s="86"/>
      <c r="B32" s="85"/>
      <c r="C32" s="85"/>
      <c r="D32" s="85"/>
      <c r="E32" s="85"/>
      <c r="F32" s="85"/>
      <c r="G32" s="85"/>
      <c r="H32" s="85"/>
      <c r="I32" s="85"/>
      <c r="J32" s="85"/>
      <c r="K32" s="85"/>
      <c r="L32" s="85"/>
      <c r="Q32" s="74"/>
    </row>
    <row r="33" spans="1:17" ht="23.25" customHeight="1" x14ac:dyDescent="0.3">
      <c r="A33" s="554" t="s">
        <v>84</v>
      </c>
      <c r="B33" s="555"/>
      <c r="C33" s="555"/>
      <c r="D33" s="555"/>
      <c r="E33" s="555"/>
      <c r="F33" s="555"/>
      <c r="G33" s="555"/>
      <c r="H33" s="555"/>
      <c r="I33" s="555"/>
      <c r="J33" s="555"/>
      <c r="K33" s="555"/>
      <c r="L33" s="555"/>
      <c r="M33" s="555"/>
      <c r="N33" s="555"/>
      <c r="O33" s="555"/>
      <c r="P33" s="555"/>
      <c r="Q33" s="556"/>
    </row>
    <row r="34" spans="1:17" x14ac:dyDescent="0.3">
      <c r="A34" s="565" t="s">
        <v>33</v>
      </c>
      <c r="B34" s="566"/>
      <c r="C34" s="566"/>
      <c r="D34" s="566"/>
      <c r="E34" s="566"/>
      <c r="F34" s="566"/>
      <c r="G34" s="566"/>
      <c r="H34" s="566"/>
      <c r="I34" s="566"/>
      <c r="J34" s="566"/>
      <c r="K34" s="566"/>
      <c r="L34" s="566"/>
      <c r="M34" s="566"/>
      <c r="N34" s="566"/>
      <c r="O34" s="566"/>
      <c r="P34" s="566"/>
      <c r="Q34" s="567"/>
    </row>
    <row r="35" spans="1:17" x14ac:dyDescent="0.3">
      <c r="A35" s="565" t="s">
        <v>34</v>
      </c>
      <c r="B35" s="566"/>
      <c r="C35" s="566"/>
      <c r="D35" s="566"/>
      <c r="E35" s="566"/>
      <c r="F35" s="566"/>
      <c r="G35" s="566"/>
      <c r="H35" s="566"/>
      <c r="I35" s="566"/>
      <c r="J35" s="566"/>
      <c r="K35" s="566"/>
      <c r="L35" s="566"/>
      <c r="M35" s="566"/>
      <c r="N35" s="566"/>
      <c r="O35" s="566"/>
      <c r="P35" s="566"/>
      <c r="Q35" s="567"/>
    </row>
    <row r="36" spans="1:17" x14ac:dyDescent="0.3">
      <c r="A36" s="497" t="s">
        <v>89</v>
      </c>
      <c r="B36" s="498"/>
      <c r="C36" s="495" t="s">
        <v>339</v>
      </c>
      <c r="D36" s="495"/>
      <c r="E36" s="495"/>
      <c r="F36" s="495"/>
      <c r="G36" s="495"/>
      <c r="H36" s="495"/>
      <c r="I36" s="495"/>
      <c r="J36" s="495"/>
      <c r="K36" s="495"/>
      <c r="L36" s="495"/>
      <c r="M36" s="495"/>
      <c r="N36" s="495"/>
      <c r="O36" s="495"/>
      <c r="P36" s="495"/>
      <c r="Q36" s="496"/>
    </row>
    <row r="37" spans="1:17" ht="20.25" customHeight="1" x14ac:dyDescent="0.3">
      <c r="A37" s="497" t="s">
        <v>90</v>
      </c>
      <c r="B37" s="498"/>
      <c r="C37" s="534" t="s">
        <v>167</v>
      </c>
      <c r="D37" s="534"/>
      <c r="E37" s="534"/>
      <c r="F37" s="534"/>
      <c r="G37" s="534"/>
      <c r="H37" s="534"/>
      <c r="I37" s="534"/>
      <c r="J37" s="534"/>
      <c r="K37" s="534"/>
      <c r="L37" s="534"/>
      <c r="M37" s="534"/>
      <c r="N37" s="534"/>
      <c r="O37" s="534"/>
      <c r="P37" s="534"/>
      <c r="Q37" s="535"/>
    </row>
    <row r="38" spans="1:17" ht="16.5" customHeight="1" x14ac:dyDescent="0.3">
      <c r="A38" s="501" t="s">
        <v>91</v>
      </c>
      <c r="B38" s="502"/>
      <c r="C38" s="521" t="s">
        <v>94</v>
      </c>
      <c r="D38" s="521"/>
      <c r="E38" s="521"/>
      <c r="F38" s="521"/>
      <c r="G38" s="521"/>
      <c r="H38" s="521"/>
      <c r="I38" s="521"/>
      <c r="J38" s="521"/>
      <c r="K38" s="521"/>
      <c r="L38" s="521"/>
      <c r="M38" s="521"/>
      <c r="N38" s="521"/>
      <c r="O38" s="521"/>
      <c r="P38" s="521"/>
      <c r="Q38" s="522"/>
    </row>
    <row r="39" spans="1:17" ht="12.75" customHeight="1" x14ac:dyDescent="0.3">
      <c r="A39" s="70"/>
      <c r="Q39" s="74"/>
    </row>
    <row r="40" spans="1:17" x14ac:dyDescent="0.3">
      <c r="A40" s="621" t="s">
        <v>85</v>
      </c>
      <c r="B40" s="622"/>
      <c r="C40" s="622"/>
      <c r="D40" s="622"/>
      <c r="E40" s="622"/>
      <c r="F40" s="622"/>
      <c r="G40" s="622"/>
      <c r="H40" s="622"/>
      <c r="I40" s="622"/>
      <c r="J40" s="622"/>
      <c r="K40" s="622"/>
      <c r="L40" s="622"/>
      <c r="M40" s="622"/>
      <c r="N40" s="622"/>
      <c r="O40" s="622"/>
      <c r="P40" s="622"/>
      <c r="Q40" s="623"/>
    </row>
    <row r="41" spans="1:17" s="79" customFormat="1" x14ac:dyDescent="0.3">
      <c r="A41" s="99" t="s">
        <v>20</v>
      </c>
      <c r="B41" s="100" t="s">
        <v>21</v>
      </c>
      <c r="C41" s="624" t="s">
        <v>22</v>
      </c>
      <c r="D41" s="624"/>
      <c r="E41" s="100" t="s">
        <v>23</v>
      </c>
      <c r="F41" s="624" t="s">
        <v>24</v>
      </c>
      <c r="G41" s="624"/>
      <c r="H41" s="624" t="s">
        <v>25</v>
      </c>
      <c r="I41" s="624"/>
      <c r="J41" s="624" t="s">
        <v>26</v>
      </c>
      <c r="K41" s="624"/>
      <c r="L41" s="624" t="s">
        <v>27</v>
      </c>
      <c r="M41" s="624"/>
      <c r="N41" s="100" t="s">
        <v>28</v>
      </c>
      <c r="O41" s="100" t="s">
        <v>29</v>
      </c>
      <c r="P41" s="100" t="s">
        <v>30</v>
      </c>
      <c r="Q41" s="101" t="s">
        <v>31</v>
      </c>
    </row>
    <row r="42" spans="1:17" x14ac:dyDescent="0.3">
      <c r="A42" s="87">
        <v>8022470.9170000004</v>
      </c>
      <c r="B42" s="87">
        <v>8022470.9170000004</v>
      </c>
      <c r="C42" s="87">
        <v>8022470.9170000004</v>
      </c>
      <c r="D42" s="87"/>
      <c r="E42" s="87">
        <v>8022470.9170000004</v>
      </c>
      <c r="F42" s="87"/>
      <c r="G42" s="87">
        <v>8022470.9170000004</v>
      </c>
      <c r="H42" s="87"/>
      <c r="I42" s="87">
        <v>8022470.9170000004</v>
      </c>
      <c r="J42" s="87"/>
      <c r="K42" s="87">
        <v>8022470.9170000004</v>
      </c>
      <c r="L42" s="87">
        <v>8022470.9170000004</v>
      </c>
      <c r="M42" s="87"/>
      <c r="N42" s="87">
        <v>8022470.9170000004</v>
      </c>
      <c r="O42" s="87">
        <v>8022470.9170000004</v>
      </c>
      <c r="P42" s="87">
        <v>8022470.9170000004</v>
      </c>
      <c r="Q42" s="237">
        <v>8022470.9170000004</v>
      </c>
    </row>
    <row r="43" spans="1:17" x14ac:dyDescent="0.3">
      <c r="A43" s="10"/>
      <c r="B43" s="21"/>
      <c r="C43" s="21"/>
      <c r="D43" s="21"/>
      <c r="E43" s="21"/>
      <c r="F43" s="21"/>
      <c r="G43" s="21"/>
      <c r="H43" s="21"/>
      <c r="I43" s="21"/>
      <c r="J43" s="21"/>
      <c r="K43" s="21"/>
      <c r="L43" s="21"/>
      <c r="M43" s="21"/>
      <c r="N43" s="21"/>
      <c r="O43" s="259" t="s">
        <v>32</v>
      </c>
      <c r="P43" s="611">
        <f>+A42+B42+C42+E42+G42+I42+K42+L42+N42+O42+P42+Q42</f>
        <v>96269651.003999993</v>
      </c>
      <c r="Q43" s="612"/>
    </row>
    <row r="44" spans="1:17" ht="13.5" customHeight="1" x14ac:dyDescent="0.3">
      <c r="A44" s="70"/>
      <c r="J44" s="68"/>
      <c r="L44" s="620" t="s">
        <v>496</v>
      </c>
      <c r="M44" s="620"/>
      <c r="N44" s="620"/>
      <c r="O44" s="620"/>
      <c r="P44" s="253"/>
      <c r="Q44" s="256">
        <f>+P43/12</f>
        <v>8022470.9169999994</v>
      </c>
    </row>
    <row r="45" spans="1:17" ht="7.5" customHeight="1" x14ac:dyDescent="0.3">
      <c r="A45" s="70"/>
      <c r="J45" s="68"/>
      <c r="Q45" s="74"/>
    </row>
    <row r="46" spans="1:17" x14ac:dyDescent="0.3">
      <c r="A46" s="608"/>
      <c r="B46" s="609"/>
      <c r="C46" s="609"/>
      <c r="D46" s="609"/>
      <c r="E46" s="609"/>
      <c r="F46" s="609"/>
      <c r="G46" s="609"/>
      <c r="H46" s="609"/>
      <c r="I46" s="609"/>
      <c r="J46" s="609"/>
      <c r="K46" s="609"/>
      <c r="L46" s="609"/>
      <c r="M46" s="609"/>
      <c r="N46" s="609"/>
      <c r="O46" s="609"/>
      <c r="P46" s="609"/>
      <c r="Q46" s="610"/>
    </row>
    <row r="47" spans="1:17" x14ac:dyDescent="0.3">
      <c r="A47" s="351" t="s">
        <v>36</v>
      </c>
      <c r="B47" s="352"/>
      <c r="C47" s="352"/>
      <c r="D47" s="352"/>
      <c r="E47" s="352"/>
      <c r="F47" s="352"/>
      <c r="G47" s="352"/>
      <c r="H47" s="352"/>
      <c r="I47" s="352"/>
      <c r="J47" s="352"/>
      <c r="K47" s="352"/>
      <c r="L47" s="352"/>
      <c r="M47" s="352"/>
      <c r="N47" s="352"/>
      <c r="O47" s="352"/>
      <c r="P47" s="352"/>
      <c r="Q47" s="353"/>
    </row>
    <row r="48" spans="1:17" ht="19.5" customHeight="1" x14ac:dyDescent="0.3">
      <c r="A48" s="497" t="s">
        <v>89</v>
      </c>
      <c r="B48" s="498"/>
      <c r="C48" s="495" t="s">
        <v>489</v>
      </c>
      <c r="D48" s="495"/>
      <c r="E48" s="495"/>
      <c r="F48" s="495"/>
      <c r="G48" s="495"/>
      <c r="H48" s="495"/>
      <c r="I48" s="495"/>
      <c r="J48" s="495"/>
      <c r="K48" s="495"/>
      <c r="L48" s="495"/>
      <c r="M48" s="495"/>
      <c r="N48" s="495"/>
      <c r="O48" s="495"/>
      <c r="P48" s="495"/>
      <c r="Q48" s="496"/>
    </row>
    <row r="49" spans="1:17" ht="20.25" customHeight="1" x14ac:dyDescent="0.3">
      <c r="A49" s="497" t="s">
        <v>90</v>
      </c>
      <c r="B49" s="498"/>
      <c r="C49" s="534" t="s">
        <v>167</v>
      </c>
      <c r="D49" s="534"/>
      <c r="E49" s="534"/>
      <c r="F49" s="534"/>
      <c r="G49" s="534"/>
      <c r="H49" s="534"/>
      <c r="I49" s="534"/>
      <c r="J49" s="534"/>
      <c r="K49" s="534"/>
      <c r="L49" s="534"/>
      <c r="M49" s="534"/>
      <c r="N49" s="534"/>
      <c r="O49" s="534"/>
      <c r="P49" s="534"/>
      <c r="Q49" s="535"/>
    </row>
    <row r="50" spans="1:17" ht="21" customHeight="1" x14ac:dyDescent="0.3">
      <c r="A50" s="501" t="s">
        <v>91</v>
      </c>
      <c r="B50" s="502"/>
      <c r="C50" s="521" t="s">
        <v>94</v>
      </c>
      <c r="D50" s="521"/>
      <c r="E50" s="521"/>
      <c r="F50" s="521"/>
      <c r="G50" s="521"/>
      <c r="H50" s="521"/>
      <c r="I50" s="521"/>
      <c r="J50" s="521"/>
      <c r="K50" s="521"/>
      <c r="L50" s="521"/>
      <c r="M50" s="521"/>
      <c r="N50" s="521"/>
      <c r="O50" s="521"/>
      <c r="P50" s="521"/>
      <c r="Q50" s="522"/>
    </row>
    <row r="51" spans="1:17" ht="5.25" customHeight="1" x14ac:dyDescent="0.3">
      <c r="A51" s="70"/>
      <c r="Q51" s="74"/>
    </row>
    <row r="52" spans="1:17" x14ac:dyDescent="0.3">
      <c r="A52" s="396" t="s">
        <v>85</v>
      </c>
      <c r="B52" s="397"/>
      <c r="C52" s="397"/>
      <c r="D52" s="397"/>
      <c r="E52" s="397"/>
      <c r="F52" s="397"/>
      <c r="G52" s="397"/>
      <c r="H52" s="397"/>
      <c r="I52" s="397"/>
      <c r="J52" s="397"/>
      <c r="K52" s="397"/>
      <c r="L52" s="397"/>
      <c r="M52" s="397"/>
      <c r="N52" s="397"/>
      <c r="O52" s="397"/>
      <c r="P52" s="397"/>
      <c r="Q52" s="398"/>
    </row>
    <row r="53" spans="1:17" x14ac:dyDescent="0.3">
      <c r="A53" s="106" t="s">
        <v>20</v>
      </c>
      <c r="B53" s="107" t="s">
        <v>21</v>
      </c>
      <c r="C53" s="617" t="s">
        <v>22</v>
      </c>
      <c r="D53" s="617"/>
      <c r="E53" s="107" t="s">
        <v>23</v>
      </c>
      <c r="F53" s="617" t="s">
        <v>24</v>
      </c>
      <c r="G53" s="617"/>
      <c r="H53" s="617" t="s">
        <v>25</v>
      </c>
      <c r="I53" s="617"/>
      <c r="J53" s="617" t="s">
        <v>26</v>
      </c>
      <c r="K53" s="617"/>
      <c r="L53" s="617" t="s">
        <v>27</v>
      </c>
      <c r="M53" s="617"/>
      <c r="N53" s="107" t="s">
        <v>28</v>
      </c>
      <c r="O53" s="107" t="s">
        <v>29</v>
      </c>
      <c r="P53" s="107" t="s">
        <v>30</v>
      </c>
      <c r="Q53" s="108" t="s">
        <v>31</v>
      </c>
    </row>
    <row r="54" spans="1:17" ht="15.75" customHeight="1" x14ac:dyDescent="0.3">
      <c r="A54" s="90">
        <v>7454698.4100000001</v>
      </c>
      <c r="B54" s="90">
        <v>7454698.4100000001</v>
      </c>
      <c r="C54" s="90">
        <v>7454698.4100000001</v>
      </c>
      <c r="D54" s="90"/>
      <c r="E54" s="90">
        <v>7454698.4100000001</v>
      </c>
      <c r="F54" s="90"/>
      <c r="G54" s="90">
        <v>7454698.4100000001</v>
      </c>
      <c r="H54" s="618">
        <v>7454698.4100000001</v>
      </c>
      <c r="I54" s="619"/>
      <c r="J54" s="618">
        <v>7454698.4100000001</v>
      </c>
      <c r="K54" s="619"/>
      <c r="L54" s="618">
        <v>7454698.4100000001</v>
      </c>
      <c r="M54" s="619"/>
      <c r="N54" s="90">
        <v>7454698.4100000001</v>
      </c>
      <c r="O54" s="90">
        <v>7454698.4100000001</v>
      </c>
      <c r="P54" s="250">
        <v>7454698.4100000001</v>
      </c>
      <c r="Q54" s="252">
        <v>7454698.4100000001</v>
      </c>
    </row>
    <row r="55" spans="1:17" x14ac:dyDescent="0.3">
      <c r="A55" s="10"/>
      <c r="B55" s="21"/>
      <c r="C55" s="21"/>
      <c r="D55" s="21"/>
      <c r="E55" s="21"/>
      <c r="F55" s="21"/>
      <c r="G55" s="21"/>
      <c r="H55" s="21"/>
      <c r="I55" s="21"/>
      <c r="J55" s="21"/>
      <c r="K55" s="21"/>
      <c r="L55" s="21"/>
      <c r="M55" s="21"/>
      <c r="N55" s="21"/>
      <c r="O55" s="218" t="s">
        <v>495</v>
      </c>
      <c r="P55" s="253"/>
      <c r="Q55" s="256">
        <f>+Q54*12</f>
        <v>89456380.920000002</v>
      </c>
    </row>
    <row r="56" spans="1:17" x14ac:dyDescent="0.3">
      <c r="A56" s="613" t="s">
        <v>493</v>
      </c>
      <c r="B56" s="614"/>
      <c r="C56" s="614"/>
      <c r="D56" s="614"/>
      <c r="E56" s="614"/>
      <c r="F56" s="614"/>
      <c r="G56" s="614"/>
      <c r="H56" s="614"/>
      <c r="I56" s="614"/>
      <c r="J56" s="614"/>
      <c r="K56" s="614"/>
      <c r="L56" s="614"/>
      <c r="M56" s="614"/>
      <c r="N56" s="614"/>
      <c r="O56" s="614"/>
      <c r="P56" s="615">
        <v>80510742.829999998</v>
      </c>
      <c r="Q56" s="616"/>
    </row>
    <row r="57" spans="1:17" ht="15.75" customHeight="1" x14ac:dyDescent="0.3">
      <c r="A57" s="246"/>
      <c r="B57" s="254"/>
      <c r="C57" s="254"/>
      <c r="D57" s="254"/>
      <c r="E57" s="254"/>
      <c r="F57" s="254"/>
      <c r="G57" s="254"/>
      <c r="H57" s="254"/>
      <c r="I57" s="254"/>
      <c r="J57" s="254"/>
      <c r="K57" s="254"/>
      <c r="L57" s="614" t="s">
        <v>494</v>
      </c>
      <c r="M57" s="614"/>
      <c r="N57" s="614"/>
      <c r="O57" s="614"/>
      <c r="P57" s="664">
        <f>+P56/12</f>
        <v>6709228.5691666668</v>
      </c>
      <c r="Q57" s="665"/>
    </row>
    <row r="58" spans="1:17" ht="16.5" customHeight="1" thickBot="1" x14ac:dyDescent="0.35">
      <c r="A58" s="94"/>
      <c r="B58" s="95"/>
      <c r="C58" s="95"/>
      <c r="D58" s="95"/>
      <c r="E58" s="95"/>
      <c r="F58" s="95"/>
      <c r="G58" s="95"/>
      <c r="H58" s="95"/>
      <c r="I58" s="95"/>
      <c r="J58" s="95"/>
      <c r="K58" s="95"/>
      <c r="L58" s="95"/>
      <c r="M58" s="95"/>
      <c r="N58" s="663" t="s">
        <v>491</v>
      </c>
      <c r="O58" s="663"/>
      <c r="P58" s="666">
        <f>+(P57/Q44)*100</f>
        <v>83.630450500599395</v>
      </c>
      <c r="Q58" s="667"/>
    </row>
    <row r="59" spans="1:17" x14ac:dyDescent="0.3">
      <c r="A59" s="554" t="s">
        <v>86</v>
      </c>
      <c r="B59" s="555"/>
      <c r="C59" s="555"/>
      <c r="D59" s="555"/>
      <c r="E59" s="555"/>
      <c r="F59" s="555"/>
      <c r="G59" s="555"/>
      <c r="H59" s="555"/>
      <c r="I59" s="555"/>
      <c r="J59" s="555"/>
      <c r="K59" s="555"/>
      <c r="L59" s="555"/>
      <c r="M59" s="555"/>
      <c r="N59" s="555"/>
      <c r="O59" s="555"/>
      <c r="P59" s="555"/>
      <c r="Q59" s="556"/>
    </row>
    <row r="60" spans="1:17" x14ac:dyDescent="0.3">
      <c r="A60" s="658" t="s">
        <v>33</v>
      </c>
      <c r="B60" s="659"/>
      <c r="C60" s="659"/>
      <c r="D60" s="659"/>
      <c r="E60" s="659"/>
      <c r="F60" s="659"/>
      <c r="G60" s="659"/>
      <c r="H60" s="659"/>
      <c r="I60" s="659"/>
      <c r="J60" s="659"/>
      <c r="K60" s="659"/>
      <c r="L60" s="659"/>
      <c r="M60" s="659"/>
      <c r="N60" s="659"/>
      <c r="O60" s="659"/>
      <c r="P60" s="659"/>
      <c r="Q60" s="660"/>
    </row>
    <row r="61" spans="1:17" x14ac:dyDescent="0.3">
      <c r="A61" s="658" t="s">
        <v>34</v>
      </c>
      <c r="B61" s="659"/>
      <c r="C61" s="659"/>
      <c r="D61" s="659"/>
      <c r="E61" s="659"/>
      <c r="F61" s="659"/>
      <c r="G61" s="659"/>
      <c r="H61" s="659"/>
      <c r="I61" s="659"/>
      <c r="J61" s="659"/>
      <c r="K61" s="659"/>
      <c r="L61" s="659"/>
      <c r="M61" s="659"/>
      <c r="N61" s="659"/>
      <c r="O61" s="659"/>
      <c r="P61" s="659"/>
      <c r="Q61" s="660"/>
    </row>
    <row r="62" spans="1:17" x14ac:dyDescent="0.3">
      <c r="A62" s="532" t="s">
        <v>89</v>
      </c>
      <c r="B62" s="533"/>
      <c r="C62" s="495" t="s">
        <v>337</v>
      </c>
      <c r="D62" s="495"/>
      <c r="E62" s="495"/>
      <c r="F62" s="495"/>
      <c r="G62" s="495"/>
      <c r="H62" s="495"/>
      <c r="I62" s="495"/>
      <c r="J62" s="495"/>
      <c r="K62" s="495"/>
      <c r="L62" s="495"/>
      <c r="M62" s="495"/>
      <c r="N62" s="495"/>
      <c r="O62" s="495"/>
      <c r="P62" s="495"/>
      <c r="Q62" s="496"/>
    </row>
    <row r="63" spans="1:17" x14ac:dyDescent="0.3">
      <c r="A63" s="532" t="s">
        <v>90</v>
      </c>
      <c r="B63" s="533"/>
      <c r="C63" s="534" t="s">
        <v>167</v>
      </c>
      <c r="D63" s="534"/>
      <c r="E63" s="534"/>
      <c r="F63" s="534"/>
      <c r="G63" s="534"/>
      <c r="H63" s="534"/>
      <c r="I63" s="534"/>
      <c r="J63" s="534"/>
      <c r="K63" s="534"/>
      <c r="L63" s="534"/>
      <c r="M63" s="534"/>
      <c r="N63" s="534"/>
      <c r="O63" s="534"/>
      <c r="P63" s="534"/>
      <c r="Q63" s="535"/>
    </row>
    <row r="64" spans="1:17" x14ac:dyDescent="0.3">
      <c r="A64" s="536" t="s">
        <v>91</v>
      </c>
      <c r="B64" s="537"/>
      <c r="C64" s="521" t="s">
        <v>94</v>
      </c>
      <c r="D64" s="521"/>
      <c r="E64" s="521"/>
      <c r="F64" s="521"/>
      <c r="G64" s="521"/>
      <c r="H64" s="521"/>
      <c r="I64" s="521"/>
      <c r="J64" s="521"/>
      <c r="K64" s="521"/>
      <c r="L64" s="521"/>
      <c r="M64" s="521"/>
      <c r="N64" s="521"/>
      <c r="O64" s="521"/>
      <c r="P64" s="521"/>
      <c r="Q64" s="522"/>
    </row>
    <row r="65" spans="1:17" x14ac:dyDescent="0.3">
      <c r="A65" s="70"/>
      <c r="Q65" s="74"/>
    </row>
    <row r="66" spans="1:17" x14ac:dyDescent="0.3">
      <c r="A66" s="542" t="s">
        <v>85</v>
      </c>
      <c r="B66" s="543"/>
      <c r="C66" s="543"/>
      <c r="D66" s="543"/>
      <c r="E66" s="543"/>
      <c r="F66" s="543"/>
      <c r="G66" s="543"/>
      <c r="H66" s="543"/>
      <c r="I66" s="543"/>
      <c r="J66" s="543"/>
      <c r="K66" s="543"/>
      <c r="L66" s="543"/>
      <c r="M66" s="543"/>
      <c r="N66" s="543"/>
      <c r="O66" s="543"/>
      <c r="P66" s="543"/>
      <c r="Q66" s="544"/>
    </row>
    <row r="67" spans="1:17" x14ac:dyDescent="0.3">
      <c r="A67" s="61" t="s">
        <v>20</v>
      </c>
      <c r="B67" s="62" t="s">
        <v>21</v>
      </c>
      <c r="C67" s="545" t="s">
        <v>22</v>
      </c>
      <c r="D67" s="545"/>
      <c r="E67" s="62" t="s">
        <v>23</v>
      </c>
      <c r="F67" s="545" t="s">
        <v>24</v>
      </c>
      <c r="G67" s="545"/>
      <c r="H67" s="545" t="s">
        <v>25</v>
      </c>
      <c r="I67" s="545"/>
      <c r="J67" s="545" t="s">
        <v>26</v>
      </c>
      <c r="K67" s="545"/>
      <c r="L67" s="545" t="s">
        <v>27</v>
      </c>
      <c r="M67" s="545"/>
      <c r="N67" s="62" t="s">
        <v>28</v>
      </c>
      <c r="O67" s="62" t="s">
        <v>29</v>
      </c>
      <c r="P67" s="62" t="s">
        <v>30</v>
      </c>
      <c r="Q67" s="63" t="s">
        <v>31</v>
      </c>
    </row>
    <row r="68" spans="1:17" x14ac:dyDescent="0.3">
      <c r="A68" s="87"/>
      <c r="B68" s="60"/>
      <c r="C68" s="630">
        <f>1430593+2219657+22761777.4</f>
        <v>26412027.399999999</v>
      </c>
      <c r="D68" s="630"/>
      <c r="E68" s="60"/>
      <c r="F68" s="630"/>
      <c r="G68" s="630"/>
      <c r="H68" s="630">
        <v>27053914.920000002</v>
      </c>
      <c r="I68" s="630"/>
      <c r="J68" s="630"/>
      <c r="K68" s="630"/>
      <c r="L68" s="630"/>
      <c r="M68" s="630"/>
      <c r="N68" s="88"/>
      <c r="O68" s="88"/>
      <c r="P68" s="88"/>
      <c r="Q68" s="89"/>
    </row>
    <row r="69" spans="1:17" x14ac:dyDescent="0.3">
      <c r="A69" s="70"/>
      <c r="C69" s="661"/>
      <c r="D69" s="661"/>
      <c r="O69" s="68" t="s">
        <v>32</v>
      </c>
      <c r="P69" s="523">
        <f>+C68+H68</f>
        <v>53465942.32</v>
      </c>
      <c r="Q69" s="524"/>
    </row>
    <row r="70" spans="1:17" ht="15.75" customHeight="1" x14ac:dyDescent="0.3">
      <c r="A70" s="70"/>
      <c r="J70" s="68"/>
      <c r="L70" s="662" t="s">
        <v>496</v>
      </c>
      <c r="M70" s="662"/>
      <c r="N70" s="662"/>
      <c r="O70" s="662"/>
      <c r="P70" s="253"/>
      <c r="Q70" s="256">
        <f>+P69/6</f>
        <v>8910990.3866666667</v>
      </c>
    </row>
    <row r="71" spans="1:17" x14ac:dyDescent="0.3">
      <c r="A71" s="351" t="s">
        <v>36</v>
      </c>
      <c r="B71" s="352"/>
      <c r="C71" s="352"/>
      <c r="D71" s="352"/>
      <c r="E71" s="352"/>
      <c r="F71" s="352"/>
      <c r="G71" s="352"/>
      <c r="H71" s="352"/>
      <c r="I71" s="352"/>
      <c r="J71" s="352"/>
      <c r="K71" s="352"/>
      <c r="L71" s="352"/>
      <c r="M71" s="352"/>
      <c r="N71" s="352"/>
      <c r="O71" s="352"/>
      <c r="P71" s="352"/>
      <c r="Q71" s="353"/>
    </row>
    <row r="72" spans="1:17" x14ac:dyDescent="0.3">
      <c r="A72" s="532" t="s">
        <v>89</v>
      </c>
      <c r="B72" s="533"/>
      <c r="C72" s="495" t="s">
        <v>338</v>
      </c>
      <c r="D72" s="495"/>
      <c r="E72" s="495"/>
      <c r="F72" s="495"/>
      <c r="G72" s="495"/>
      <c r="H72" s="495"/>
      <c r="I72" s="495"/>
      <c r="J72" s="495"/>
      <c r="K72" s="495"/>
      <c r="L72" s="495"/>
      <c r="M72" s="495"/>
      <c r="N72" s="495"/>
      <c r="O72" s="495"/>
      <c r="P72" s="495"/>
      <c r="Q72" s="496"/>
    </row>
    <row r="73" spans="1:17" x14ac:dyDescent="0.3">
      <c r="A73" s="532" t="s">
        <v>90</v>
      </c>
      <c r="B73" s="533"/>
      <c r="C73" s="534" t="s">
        <v>167</v>
      </c>
      <c r="D73" s="534"/>
      <c r="E73" s="534"/>
      <c r="F73" s="534"/>
      <c r="G73" s="534"/>
      <c r="H73" s="534"/>
      <c r="I73" s="534"/>
      <c r="J73" s="534"/>
      <c r="K73" s="534"/>
      <c r="L73" s="534"/>
      <c r="M73" s="534"/>
      <c r="N73" s="534"/>
      <c r="O73" s="534"/>
      <c r="P73" s="534"/>
      <c r="Q73" s="535"/>
    </row>
    <row r="74" spans="1:17" x14ac:dyDescent="0.3">
      <c r="A74" s="536" t="s">
        <v>91</v>
      </c>
      <c r="B74" s="537"/>
      <c r="C74" s="521" t="s">
        <v>94</v>
      </c>
      <c r="D74" s="521"/>
      <c r="E74" s="521"/>
      <c r="F74" s="521"/>
      <c r="G74" s="521"/>
      <c r="H74" s="521"/>
      <c r="I74" s="521"/>
      <c r="J74" s="521"/>
      <c r="K74" s="521"/>
      <c r="L74" s="521"/>
      <c r="M74" s="521"/>
      <c r="N74" s="521"/>
      <c r="O74" s="521"/>
      <c r="P74" s="521"/>
      <c r="Q74" s="522"/>
    </row>
    <row r="75" spans="1:17" x14ac:dyDescent="0.3">
      <c r="A75" s="70"/>
      <c r="Q75" s="74"/>
    </row>
    <row r="76" spans="1:17" x14ac:dyDescent="0.3">
      <c r="A76" s="538" t="s">
        <v>85</v>
      </c>
      <c r="B76" s="539"/>
      <c r="C76" s="539"/>
      <c r="D76" s="539"/>
      <c r="E76" s="539"/>
      <c r="F76" s="539"/>
      <c r="G76" s="539"/>
      <c r="H76" s="539"/>
      <c r="I76" s="539"/>
      <c r="J76" s="539"/>
      <c r="K76" s="539"/>
      <c r="L76" s="539"/>
      <c r="M76" s="539"/>
      <c r="N76" s="539"/>
      <c r="O76" s="539"/>
      <c r="P76" s="539"/>
      <c r="Q76" s="540"/>
    </row>
    <row r="77" spans="1:17" x14ac:dyDescent="0.3">
      <c r="A77" s="64" t="s">
        <v>20</v>
      </c>
      <c r="B77" s="65" t="s">
        <v>21</v>
      </c>
      <c r="C77" s="541" t="s">
        <v>22</v>
      </c>
      <c r="D77" s="541"/>
      <c r="E77" s="65" t="s">
        <v>23</v>
      </c>
      <c r="F77" s="541" t="s">
        <v>24</v>
      </c>
      <c r="G77" s="541"/>
      <c r="H77" s="541" t="s">
        <v>25</v>
      </c>
      <c r="I77" s="541"/>
      <c r="J77" s="541" t="s">
        <v>26</v>
      </c>
      <c r="K77" s="541"/>
      <c r="L77" s="541" t="s">
        <v>27</v>
      </c>
      <c r="M77" s="541"/>
      <c r="N77" s="65" t="s">
        <v>28</v>
      </c>
      <c r="O77" s="65" t="s">
        <v>29</v>
      </c>
      <c r="P77" s="65" t="s">
        <v>30</v>
      </c>
      <c r="Q77" s="66" t="s">
        <v>31</v>
      </c>
    </row>
    <row r="78" spans="1:17" x14ac:dyDescent="0.3">
      <c r="A78" s="90"/>
      <c r="B78" s="91"/>
      <c r="C78" s="648">
        <v>22761777.399999999</v>
      </c>
      <c r="D78" s="648"/>
      <c r="E78" s="91"/>
      <c r="F78" s="648"/>
      <c r="G78" s="648"/>
      <c r="H78" s="648">
        <v>23525976.920000002</v>
      </c>
      <c r="I78" s="648"/>
      <c r="J78" s="648"/>
      <c r="K78" s="648"/>
      <c r="L78" s="648"/>
      <c r="M78" s="648"/>
      <c r="N78" s="92"/>
      <c r="O78" s="92"/>
      <c r="P78" s="92"/>
      <c r="Q78" s="93"/>
    </row>
    <row r="79" spans="1:17" x14ac:dyDescent="0.3">
      <c r="A79" s="70"/>
      <c r="C79" s="671"/>
      <c r="D79" s="671"/>
      <c r="O79" s="68" t="s">
        <v>32</v>
      </c>
      <c r="P79" s="523">
        <f>+C78+H78</f>
        <v>46287754.32</v>
      </c>
      <c r="Q79" s="524"/>
    </row>
    <row r="80" spans="1:17" ht="15.75" x14ac:dyDescent="0.3">
      <c r="A80" s="97"/>
      <c r="B80" s="255"/>
      <c r="C80" s="255"/>
      <c r="D80" s="255"/>
      <c r="E80" s="255"/>
      <c r="F80" s="255"/>
      <c r="G80" s="255"/>
      <c r="H80" s="255"/>
      <c r="I80" s="255"/>
      <c r="J80" s="255"/>
      <c r="K80" s="255"/>
      <c r="L80" s="614" t="s">
        <v>492</v>
      </c>
      <c r="M80" s="614"/>
      <c r="N80" s="614"/>
      <c r="O80" s="614"/>
      <c r="P80" s="257"/>
      <c r="Q80" s="245">
        <f>+P79/6</f>
        <v>7714625.7199999997</v>
      </c>
    </row>
    <row r="81" spans="1:18" ht="15" thickBot="1" x14ac:dyDescent="0.35">
      <c r="A81" s="97"/>
      <c r="B81" s="255"/>
      <c r="C81" s="255"/>
      <c r="D81" s="255"/>
      <c r="E81" s="255"/>
      <c r="F81" s="255"/>
      <c r="G81" s="255"/>
      <c r="H81" s="255"/>
      <c r="I81" s="255"/>
      <c r="J81" s="255"/>
      <c r="K81" s="255"/>
      <c r="L81" s="255"/>
      <c r="M81" s="255"/>
      <c r="N81" s="663" t="s">
        <v>491</v>
      </c>
      <c r="O81" s="663"/>
      <c r="P81" s="258"/>
      <c r="Q81" s="300">
        <f>+(Q80/Q70)*100</f>
        <v>86.574279459926657</v>
      </c>
    </row>
    <row r="82" spans="1:18" ht="15" thickBot="1" x14ac:dyDescent="0.35">
      <c r="A82" s="111"/>
      <c r="B82" s="112"/>
      <c r="C82" s="112"/>
      <c r="D82" s="112"/>
      <c r="E82" s="112"/>
      <c r="F82" s="112"/>
      <c r="G82" s="112"/>
      <c r="H82" s="112"/>
      <c r="I82" s="112"/>
      <c r="J82" s="112"/>
      <c r="K82" s="112"/>
      <c r="L82" s="668" t="s">
        <v>118</v>
      </c>
      <c r="M82" s="668"/>
      <c r="N82" s="668"/>
      <c r="O82" s="668"/>
      <c r="P82" s="669">
        <f>+Q81/P58</f>
        <v>1.0352004436387219</v>
      </c>
      <c r="Q82" s="670"/>
      <c r="R82" s="161"/>
    </row>
  </sheetData>
  <mergeCells count="157">
    <mergeCell ref="N58:O58"/>
    <mergeCell ref="N81:O81"/>
    <mergeCell ref="L57:O57"/>
    <mergeCell ref="P57:Q57"/>
    <mergeCell ref="P58:Q58"/>
    <mergeCell ref="L80:O80"/>
    <mergeCell ref="P79:Q79"/>
    <mergeCell ref="L82:O82"/>
    <mergeCell ref="P82:Q82"/>
    <mergeCell ref="A76:Q76"/>
    <mergeCell ref="C77:D77"/>
    <mergeCell ref="F77:G77"/>
    <mergeCell ref="H77:I77"/>
    <mergeCell ref="J77:K77"/>
    <mergeCell ref="L77:M77"/>
    <mergeCell ref="C78:D78"/>
    <mergeCell ref="F78:G78"/>
    <mergeCell ref="H78:I78"/>
    <mergeCell ref="J78:K78"/>
    <mergeCell ref="L78:M78"/>
    <mergeCell ref="C79:D79"/>
    <mergeCell ref="P69:Q69"/>
    <mergeCell ref="A71:Q71"/>
    <mergeCell ref="A72:B72"/>
    <mergeCell ref="C72:Q72"/>
    <mergeCell ref="A73:B73"/>
    <mergeCell ref="C73:Q73"/>
    <mergeCell ref="A74:B74"/>
    <mergeCell ref="C74:Q74"/>
    <mergeCell ref="A66:Q66"/>
    <mergeCell ref="C67:D67"/>
    <mergeCell ref="F67:G67"/>
    <mergeCell ref="H67:I67"/>
    <mergeCell ref="J67:K67"/>
    <mergeCell ref="L67:M67"/>
    <mergeCell ref="C68:D68"/>
    <mergeCell ref="F68:G68"/>
    <mergeCell ref="H68:I68"/>
    <mergeCell ref="J68:K68"/>
    <mergeCell ref="L68:M68"/>
    <mergeCell ref="C69:D69"/>
    <mergeCell ref="L70:O70"/>
    <mergeCell ref="A59:Q59"/>
    <mergeCell ref="A60:Q60"/>
    <mergeCell ref="A61:Q61"/>
    <mergeCell ref="A62:B62"/>
    <mergeCell ref="C62:Q62"/>
    <mergeCell ref="A63:B63"/>
    <mergeCell ref="C63:Q63"/>
    <mergeCell ref="A64:B64"/>
    <mergeCell ref="C64:Q64"/>
    <mergeCell ref="A1:Q1"/>
    <mergeCell ref="A2:Q2"/>
    <mergeCell ref="A4:Q4"/>
    <mergeCell ref="A5:C5"/>
    <mergeCell ref="D5:F5"/>
    <mergeCell ref="G5:J5"/>
    <mergeCell ref="K5:N5"/>
    <mergeCell ref="O5:Q5"/>
    <mergeCell ref="B8:G8"/>
    <mergeCell ref="K8:P8"/>
    <mergeCell ref="C9:G9"/>
    <mergeCell ref="L9:P9"/>
    <mergeCell ref="C10:G10"/>
    <mergeCell ref="L10:P10"/>
    <mergeCell ref="A6:C6"/>
    <mergeCell ref="D6:F6"/>
    <mergeCell ref="G6:J6"/>
    <mergeCell ref="K6:N6"/>
    <mergeCell ref="O6:Q6"/>
    <mergeCell ref="A7:Q7"/>
    <mergeCell ref="A17:B17"/>
    <mergeCell ref="C17:Q17"/>
    <mergeCell ref="A18:D18"/>
    <mergeCell ref="F18:G18"/>
    <mergeCell ref="H18:I18"/>
    <mergeCell ref="N18:Q18"/>
    <mergeCell ref="C11:G11"/>
    <mergeCell ref="L11:P11"/>
    <mergeCell ref="A13:Q13"/>
    <mergeCell ref="A14:B14"/>
    <mergeCell ref="C14:Q14"/>
    <mergeCell ref="A16:Q16"/>
    <mergeCell ref="J18:M18"/>
    <mergeCell ref="A25:B25"/>
    <mergeCell ref="C25:E25"/>
    <mergeCell ref="F25:H25"/>
    <mergeCell ref="I25:K25"/>
    <mergeCell ref="L25:N25"/>
    <mergeCell ref="O25:Q25"/>
    <mergeCell ref="N19:Q20"/>
    <mergeCell ref="A21:C21"/>
    <mergeCell ref="D21:Q21"/>
    <mergeCell ref="A23:Q23"/>
    <mergeCell ref="A24:B24"/>
    <mergeCell ref="C24:E24"/>
    <mergeCell ref="F24:H24"/>
    <mergeCell ref="I24:K24"/>
    <mergeCell ref="L24:N24"/>
    <mergeCell ref="O24:Q24"/>
    <mergeCell ref="A19:D20"/>
    <mergeCell ref="E19:E20"/>
    <mergeCell ref="F19:G20"/>
    <mergeCell ref="H19:I20"/>
    <mergeCell ref="J19:M20"/>
    <mergeCell ref="O30:Q30"/>
    <mergeCell ref="A31:B31"/>
    <mergeCell ref="C31:E31"/>
    <mergeCell ref="F31:H31"/>
    <mergeCell ref="L31:N31"/>
    <mergeCell ref="O31:Q31"/>
    <mergeCell ref="A26:C26"/>
    <mergeCell ref="D26:Q26"/>
    <mergeCell ref="A27:C27"/>
    <mergeCell ref="D27:Q27"/>
    <mergeCell ref="A29:Q29"/>
    <mergeCell ref="A30:B30"/>
    <mergeCell ref="C30:E30"/>
    <mergeCell ref="F30:H30"/>
    <mergeCell ref="I30:K31"/>
    <mergeCell ref="L30:N30"/>
    <mergeCell ref="A38:B38"/>
    <mergeCell ref="C38:Q38"/>
    <mergeCell ref="A40:Q40"/>
    <mergeCell ref="C41:D41"/>
    <mergeCell ref="F41:G41"/>
    <mergeCell ref="H41:I41"/>
    <mergeCell ref="J41:K41"/>
    <mergeCell ref="L41:M41"/>
    <mergeCell ref="A33:Q33"/>
    <mergeCell ref="A34:Q34"/>
    <mergeCell ref="A35:Q35"/>
    <mergeCell ref="A36:B36"/>
    <mergeCell ref="C36:Q36"/>
    <mergeCell ref="A37:B37"/>
    <mergeCell ref="C37:Q37"/>
    <mergeCell ref="A46:Q46"/>
    <mergeCell ref="A47:Q47"/>
    <mergeCell ref="A48:B48"/>
    <mergeCell ref="C48:Q48"/>
    <mergeCell ref="A49:B49"/>
    <mergeCell ref="C49:Q49"/>
    <mergeCell ref="P43:Q43"/>
    <mergeCell ref="A56:O56"/>
    <mergeCell ref="P56:Q56"/>
    <mergeCell ref="A50:B50"/>
    <mergeCell ref="C50:Q50"/>
    <mergeCell ref="A52:Q52"/>
    <mergeCell ref="C53:D53"/>
    <mergeCell ref="F53:G53"/>
    <mergeCell ref="H53:I53"/>
    <mergeCell ref="J53:K53"/>
    <mergeCell ref="L53:M53"/>
    <mergeCell ref="J54:K54"/>
    <mergeCell ref="H54:I54"/>
    <mergeCell ref="L54:M54"/>
    <mergeCell ref="L44:O44"/>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700-000000000000}">
          <x14:formula1>
            <xm:f>Datos!$C$4:$C$5</xm:f>
          </x14:formula1>
          <xm:sqref>C38:Q38 C64:Q64 C50:Q50 C74:Q74</xm:sqref>
        </x14:dataValidation>
        <x14:dataValidation type="list" allowBlank="1" showInputMessage="1" showErrorMessage="1" xr:uid="{00000000-0002-0000-0700-000001000000}">
          <x14:formula1>
            <xm:f>Datos!$B$4:$B$5</xm:f>
          </x14:formula1>
          <xm:sqref>E19:E20</xm:sqref>
        </x14:dataValidation>
        <x14:dataValidation type="list" allowBlank="1" showInputMessage="1" showErrorMessage="1" xr:uid="{00000000-0002-0000-0700-000002000000}">
          <x14:formula1>
            <xm:f>Datos!$B$8:$B$11</xm:f>
          </x14:formula1>
          <xm:sqref>F19:G20</xm:sqref>
        </x14:dataValidation>
        <x14:dataValidation type="list" allowBlank="1" showInputMessage="1" showErrorMessage="1" xr:uid="{00000000-0002-0000-0700-000003000000}">
          <x14:formula1>
            <xm:f>Datos!$B$14:$B$18</xm:f>
          </x14:formula1>
          <xm:sqref>H19:I20</xm:sqref>
        </x14:dataValidation>
        <x14:dataValidation type="list" allowBlank="1" showInputMessage="1" showErrorMessage="1" xr:uid="{00000000-0002-0000-0700-000004000000}">
          <x14:formula1>
            <xm:f>Datos!$B$21:$B$23</xm:f>
          </x14:formula1>
          <xm:sqref>F31:H31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R148"/>
  <sheetViews>
    <sheetView showGridLines="0" topLeftCell="A112" zoomScale="90" zoomScaleNormal="90" zoomScaleSheetLayoutView="100" workbookViewId="0">
      <selection activeCell="Q106" sqref="Q106:Q113"/>
    </sheetView>
  </sheetViews>
  <sheetFormatPr baseColWidth="10" defaultRowHeight="14.25" x14ac:dyDescent="0.3"/>
  <cols>
    <col min="1" max="1" width="28.28515625" style="71" customWidth="1"/>
    <col min="2" max="2" width="14.85546875" style="71" customWidth="1"/>
    <col min="3" max="3" width="12" style="71" customWidth="1"/>
    <col min="4" max="4" width="13.5703125" style="71" customWidth="1"/>
    <col min="5" max="5" width="15.85546875" style="71" customWidth="1"/>
    <col min="6" max="6" width="15.140625" style="141" customWidth="1"/>
    <col min="7" max="7" width="9.28515625" style="71" customWidth="1"/>
    <col min="8" max="8" width="9.42578125" style="71" customWidth="1"/>
    <col min="9" max="9" width="16.42578125" style="71" customWidth="1"/>
    <col min="10" max="12" width="9.42578125" style="71" customWidth="1"/>
    <col min="13" max="13" width="11.42578125" style="71"/>
    <col min="14" max="14" width="16" style="71" customWidth="1"/>
    <col min="15" max="15" width="15.42578125" style="71" customWidth="1"/>
    <col min="16" max="16" width="17" style="71" customWidth="1"/>
    <col min="17" max="17" width="18" style="71" customWidth="1"/>
    <col min="18" max="18" width="15.42578125" style="71" bestFit="1" customWidth="1"/>
    <col min="19" max="16384" width="11.42578125" style="71"/>
  </cols>
  <sheetData>
    <row r="1" spans="1:17" ht="75" customHeight="1" thickBot="1" x14ac:dyDescent="0.35">
      <c r="A1" s="568" t="s">
        <v>177</v>
      </c>
      <c r="B1" s="569"/>
      <c r="C1" s="569"/>
      <c r="D1" s="569"/>
      <c r="E1" s="569"/>
      <c r="F1" s="569"/>
      <c r="G1" s="569"/>
      <c r="H1" s="569"/>
      <c r="I1" s="569"/>
      <c r="J1" s="569"/>
      <c r="K1" s="569"/>
      <c r="L1" s="569"/>
      <c r="M1" s="569"/>
      <c r="N1" s="569"/>
      <c r="O1" s="569"/>
      <c r="P1" s="569"/>
      <c r="Q1" s="570"/>
    </row>
    <row r="2" spans="1:17" s="117" customFormat="1" ht="18.95" customHeight="1" x14ac:dyDescent="0.3">
      <c r="A2" s="586" t="s">
        <v>0</v>
      </c>
      <c r="B2" s="587"/>
      <c r="C2" s="587"/>
      <c r="D2" s="587"/>
      <c r="E2" s="587"/>
      <c r="F2" s="587"/>
      <c r="G2" s="587"/>
      <c r="H2" s="587"/>
      <c r="I2" s="587"/>
      <c r="J2" s="587"/>
      <c r="K2" s="587"/>
      <c r="L2" s="587"/>
      <c r="M2" s="587"/>
      <c r="N2" s="587"/>
      <c r="O2" s="587"/>
      <c r="P2" s="587"/>
      <c r="Q2" s="588"/>
    </row>
    <row r="3" spans="1:17" ht="15.75" customHeight="1" x14ac:dyDescent="0.3">
      <c r="A3" s="70"/>
      <c r="Q3" s="74"/>
    </row>
    <row r="4" spans="1:17" ht="27" customHeight="1" x14ac:dyDescent="0.3">
      <c r="A4" s="554" t="s">
        <v>1</v>
      </c>
      <c r="B4" s="555"/>
      <c r="C4" s="555"/>
      <c r="D4" s="555"/>
      <c r="E4" s="555"/>
      <c r="F4" s="555"/>
      <c r="G4" s="555"/>
      <c r="H4" s="555"/>
      <c r="I4" s="555"/>
      <c r="J4" s="555"/>
      <c r="K4" s="555"/>
      <c r="L4" s="555"/>
      <c r="M4" s="555"/>
      <c r="N4" s="555"/>
      <c r="O4" s="555"/>
      <c r="P4" s="555"/>
      <c r="Q4" s="556"/>
    </row>
    <row r="5" spans="1:17" ht="18" customHeight="1" x14ac:dyDescent="0.3">
      <c r="A5" s="731" t="s">
        <v>37</v>
      </c>
      <c r="B5" s="732"/>
      <c r="C5" s="732"/>
      <c r="D5" s="732" t="s">
        <v>113</v>
      </c>
      <c r="E5" s="732"/>
      <c r="F5" s="732"/>
      <c r="G5" s="723" t="s">
        <v>2</v>
      </c>
      <c r="H5" s="723"/>
      <c r="I5" s="723"/>
      <c r="J5" s="723"/>
      <c r="K5" s="723" t="s">
        <v>99</v>
      </c>
      <c r="L5" s="723"/>
      <c r="M5" s="723"/>
      <c r="N5" s="723"/>
      <c r="O5" s="723" t="s">
        <v>406</v>
      </c>
      <c r="P5" s="723"/>
      <c r="Q5" s="724"/>
    </row>
    <row r="6" spans="1:17" s="9" customFormat="1" ht="69" customHeight="1" x14ac:dyDescent="0.3">
      <c r="A6" s="727" t="str">
        <f>PROPOSITO!A6</f>
        <v>INTERAPAS</v>
      </c>
      <c r="B6" s="721"/>
      <c r="C6" s="721"/>
      <c r="D6" s="582" t="str">
        <f>PROPOSITO!D6</f>
        <v>AGU25 - DRE25</v>
      </c>
      <c r="E6" s="582"/>
      <c r="F6" s="582"/>
      <c r="G6" s="582" t="str">
        <f>PROPOSITO!G6</f>
        <v>Operación y Mantenimiento (extracción, distribución y saneamiento)</v>
      </c>
      <c r="H6" s="582"/>
      <c r="I6" s="582"/>
      <c r="J6" s="582"/>
      <c r="K6" s="582" t="str">
        <f>PROPOSITO!K6</f>
        <v>Dirección de Operacióin y Mantenimiento, Cerro de San Pedro, Soledad de Graciano Sánchez y Villa de Pozos, Dirección de Construcción y Fraccionamientos.</v>
      </c>
      <c r="L6" s="582"/>
      <c r="M6" s="582"/>
      <c r="N6" s="582"/>
      <c r="O6" s="590">
        <f>PROPOSITO!O6</f>
        <v>999002018.8900001</v>
      </c>
      <c r="P6" s="590"/>
      <c r="Q6" s="591"/>
    </row>
    <row r="7" spans="1:17" ht="6" customHeight="1" x14ac:dyDescent="0.3">
      <c r="A7" s="80"/>
      <c r="B7" s="81"/>
      <c r="C7" s="81"/>
      <c r="D7" s="81"/>
      <c r="E7" s="81"/>
      <c r="F7" s="81"/>
      <c r="G7" s="82"/>
      <c r="H7" s="82"/>
      <c r="I7" s="82"/>
      <c r="J7" s="82"/>
      <c r="K7" s="82"/>
      <c r="L7" s="82"/>
      <c r="Q7" s="74"/>
    </row>
    <row r="8" spans="1:17" ht="19.5" customHeight="1" x14ac:dyDescent="0.3">
      <c r="A8" s="728" t="s">
        <v>4</v>
      </c>
      <c r="B8" s="729"/>
      <c r="C8" s="729"/>
      <c r="D8" s="729"/>
      <c r="E8" s="729"/>
      <c r="F8" s="729"/>
      <c r="G8" s="729"/>
      <c r="H8" s="729"/>
      <c r="I8" s="729"/>
      <c r="J8" s="729"/>
      <c r="K8" s="729"/>
      <c r="L8" s="729"/>
      <c r="M8" s="729"/>
      <c r="N8" s="729"/>
      <c r="O8" s="729"/>
      <c r="P8" s="729"/>
      <c r="Q8" s="730"/>
    </row>
    <row r="9" spans="1:17" ht="60.75" customHeight="1" x14ac:dyDescent="0.3">
      <c r="A9" s="641" t="s">
        <v>61</v>
      </c>
      <c r="B9" s="642"/>
      <c r="C9" s="643" t="str">
        <f>MIR!A33</f>
        <v>Una infraestructura elctromecánica que se encuentre fucnionando en adecuadas condiciones, asegura una operación eficiente, para garantizar el suministro continuo en las líneas de conducción y distribución y con ello una mejora en la eficiencia técncia.</v>
      </c>
      <c r="D9" s="643"/>
      <c r="E9" s="643"/>
      <c r="F9" s="643"/>
      <c r="G9" s="643"/>
      <c r="H9" s="643"/>
      <c r="I9" s="643"/>
      <c r="J9" s="643"/>
      <c r="K9" s="643"/>
      <c r="L9" s="643"/>
      <c r="M9" s="643"/>
      <c r="N9" s="643"/>
      <c r="O9" s="643"/>
      <c r="P9" s="643"/>
      <c r="Q9" s="644"/>
    </row>
    <row r="10" spans="1:17" x14ac:dyDescent="0.3">
      <c r="A10" s="70"/>
      <c r="Q10" s="74"/>
    </row>
    <row r="11" spans="1:17" x14ac:dyDescent="0.3">
      <c r="A11" s="351" t="s">
        <v>5</v>
      </c>
      <c r="B11" s="352"/>
      <c r="C11" s="352"/>
      <c r="D11" s="352"/>
      <c r="E11" s="352"/>
      <c r="F11" s="352"/>
      <c r="G11" s="352"/>
      <c r="H11" s="352"/>
      <c r="I11" s="352"/>
      <c r="J11" s="352"/>
      <c r="K11" s="352"/>
      <c r="L11" s="352"/>
      <c r="M11" s="352"/>
      <c r="N11" s="352"/>
      <c r="O11" s="352"/>
      <c r="P11" s="352"/>
      <c r="Q11" s="353"/>
    </row>
    <row r="12" spans="1:17" ht="36.950000000000003" customHeight="1" x14ac:dyDescent="0.3">
      <c r="A12" s="725" t="s">
        <v>178</v>
      </c>
      <c r="B12" s="726"/>
      <c r="C12" s="534" t="str">
        <f>MIR!F33</f>
        <v>10.- Pozos de agua potable rehabilitados (%).</v>
      </c>
      <c r="D12" s="534"/>
      <c r="E12" s="534"/>
      <c r="F12" s="534"/>
      <c r="G12" s="534"/>
      <c r="H12" s="534"/>
      <c r="I12" s="534"/>
      <c r="J12" s="534"/>
      <c r="K12" s="534"/>
      <c r="L12" s="534"/>
      <c r="M12" s="534"/>
      <c r="N12" s="534"/>
      <c r="O12" s="534"/>
      <c r="P12" s="534"/>
      <c r="Q12" s="535"/>
    </row>
    <row r="13" spans="1:17" ht="32.25" customHeight="1" x14ac:dyDescent="0.3">
      <c r="A13" s="733" t="s">
        <v>120</v>
      </c>
      <c r="B13" s="734"/>
      <c r="C13" s="734"/>
      <c r="D13" s="734"/>
      <c r="E13" s="118" t="s">
        <v>82</v>
      </c>
      <c r="F13" s="734" t="s">
        <v>7</v>
      </c>
      <c r="G13" s="734"/>
      <c r="H13" s="734" t="s">
        <v>103</v>
      </c>
      <c r="I13" s="734"/>
      <c r="J13" s="712" t="s">
        <v>104</v>
      </c>
      <c r="K13" s="713"/>
      <c r="L13" s="713"/>
      <c r="M13" s="714"/>
      <c r="N13" s="734" t="s">
        <v>115</v>
      </c>
      <c r="O13" s="734"/>
      <c r="P13" s="734"/>
      <c r="Q13" s="741"/>
    </row>
    <row r="14" spans="1:17" ht="18.75" customHeight="1" x14ac:dyDescent="0.3">
      <c r="A14" s="636" t="s">
        <v>179</v>
      </c>
      <c r="B14" s="551"/>
      <c r="C14" s="551"/>
      <c r="D14" s="551"/>
      <c r="E14" s="630" t="str">
        <f>MIR!A38</f>
        <v>Gestión</v>
      </c>
      <c r="F14" s="630" t="str">
        <f>MIR!D38</f>
        <v>Calidad</v>
      </c>
      <c r="G14" s="630"/>
      <c r="H14" s="630" t="s">
        <v>50</v>
      </c>
      <c r="I14" s="630"/>
      <c r="J14" s="715" t="s">
        <v>143</v>
      </c>
      <c r="K14" s="716"/>
      <c r="L14" s="716"/>
      <c r="M14" s="717"/>
      <c r="N14" s="551"/>
      <c r="O14" s="551"/>
      <c r="P14" s="551"/>
      <c r="Q14" s="553"/>
    </row>
    <row r="15" spans="1:17" ht="79.5" customHeight="1" x14ac:dyDescent="0.3">
      <c r="A15" s="636"/>
      <c r="B15" s="551"/>
      <c r="C15" s="551"/>
      <c r="D15" s="551"/>
      <c r="E15" s="630"/>
      <c r="F15" s="630"/>
      <c r="G15" s="630"/>
      <c r="H15" s="630"/>
      <c r="I15" s="630"/>
      <c r="J15" s="718"/>
      <c r="K15" s="719"/>
      <c r="L15" s="719"/>
      <c r="M15" s="720"/>
      <c r="N15" s="551"/>
      <c r="O15" s="551"/>
      <c r="P15" s="551"/>
      <c r="Q15" s="553"/>
    </row>
    <row r="16" spans="1:17" ht="27" customHeight="1" x14ac:dyDescent="0.3">
      <c r="A16" s="752" t="s">
        <v>8</v>
      </c>
      <c r="B16" s="753"/>
      <c r="C16" s="753"/>
      <c r="D16" s="633" t="s">
        <v>133</v>
      </c>
      <c r="E16" s="633"/>
      <c r="F16" s="633"/>
      <c r="G16" s="633"/>
      <c r="H16" s="633"/>
      <c r="I16" s="633"/>
      <c r="J16" s="633"/>
      <c r="K16" s="633"/>
      <c r="L16" s="633"/>
      <c r="M16" s="633"/>
      <c r="N16" s="633"/>
      <c r="O16" s="633"/>
      <c r="P16" s="633"/>
      <c r="Q16" s="634"/>
    </row>
    <row r="17" spans="1:17" ht="12.75" customHeight="1" x14ac:dyDescent="0.3">
      <c r="A17" s="70"/>
      <c r="Q17" s="74"/>
    </row>
    <row r="18" spans="1:17" x14ac:dyDescent="0.3">
      <c r="A18" s="351" t="s">
        <v>9</v>
      </c>
      <c r="B18" s="352"/>
      <c r="C18" s="352"/>
      <c r="D18" s="352"/>
      <c r="E18" s="352"/>
      <c r="F18" s="352"/>
      <c r="G18" s="352"/>
      <c r="H18" s="352"/>
      <c r="I18" s="352"/>
      <c r="J18" s="352"/>
      <c r="K18" s="352"/>
      <c r="L18" s="352"/>
      <c r="M18" s="352"/>
      <c r="N18" s="352"/>
      <c r="O18" s="352"/>
      <c r="P18" s="352"/>
      <c r="Q18" s="353"/>
    </row>
    <row r="19" spans="1:17" x14ac:dyDescent="0.3">
      <c r="A19" s="733" t="s">
        <v>10</v>
      </c>
      <c r="B19" s="734"/>
      <c r="C19" s="734" t="s">
        <v>11</v>
      </c>
      <c r="D19" s="734"/>
      <c r="E19" s="734"/>
      <c r="F19" s="734" t="s">
        <v>12</v>
      </c>
      <c r="G19" s="734"/>
      <c r="H19" s="734"/>
      <c r="I19" s="734" t="s">
        <v>13</v>
      </c>
      <c r="J19" s="734"/>
      <c r="K19" s="734"/>
      <c r="L19" s="734" t="s">
        <v>14</v>
      </c>
      <c r="M19" s="734"/>
      <c r="N19" s="734"/>
      <c r="O19" s="734" t="s">
        <v>15</v>
      </c>
      <c r="P19" s="734"/>
      <c r="Q19" s="741"/>
    </row>
    <row r="20" spans="1:17" s="85" customFormat="1" ht="35.25" customHeight="1" x14ac:dyDescent="0.25">
      <c r="A20" s="557" t="s">
        <v>171</v>
      </c>
      <c r="B20" s="558"/>
      <c r="C20" s="558" t="s">
        <v>171</v>
      </c>
      <c r="D20" s="558"/>
      <c r="E20" s="558"/>
      <c r="F20" s="558" t="s">
        <v>171</v>
      </c>
      <c r="G20" s="558"/>
      <c r="H20" s="558"/>
      <c r="I20" s="558" t="s">
        <v>171</v>
      </c>
      <c r="J20" s="558"/>
      <c r="K20" s="558"/>
      <c r="L20" s="592" t="s">
        <v>171</v>
      </c>
      <c r="M20" s="592"/>
      <c r="N20" s="592"/>
      <c r="O20" s="593" t="s">
        <v>171</v>
      </c>
      <c r="P20" s="593"/>
      <c r="Q20" s="594"/>
    </row>
    <row r="21" spans="1:17" ht="18" customHeight="1" x14ac:dyDescent="0.3">
      <c r="A21" s="532" t="s">
        <v>16</v>
      </c>
      <c r="B21" s="533"/>
      <c r="C21" s="533"/>
      <c r="D21" s="742" t="str">
        <f>MIR!J33</f>
        <v>Informe de la Dirección de Operación y Mantenimiento - Dirección de Administración y Finanzas.</v>
      </c>
      <c r="E21" s="742"/>
      <c r="F21" s="742"/>
      <c r="G21" s="742"/>
      <c r="H21" s="742"/>
      <c r="I21" s="742"/>
      <c r="J21" s="742"/>
      <c r="K21" s="742"/>
      <c r="L21" s="742"/>
      <c r="M21" s="742"/>
      <c r="N21" s="742"/>
      <c r="O21" s="742"/>
      <c r="P21" s="742"/>
      <c r="Q21" s="743"/>
    </row>
    <row r="22" spans="1:17" ht="28.5" customHeight="1" x14ac:dyDescent="0.3">
      <c r="A22" s="536" t="s">
        <v>105</v>
      </c>
      <c r="B22" s="537"/>
      <c r="C22" s="537"/>
      <c r="D22" s="721" t="str">
        <f>MIR!N33</f>
        <v>Con un mayor número de pozos que estén trabajando de manera eficiente, se mantiene el caudal suministrado a las líneas de conducción y distribución y con ello se mantiene el volumen suministrado a las familias.</v>
      </c>
      <c r="E22" s="721"/>
      <c r="F22" s="721"/>
      <c r="G22" s="721"/>
      <c r="H22" s="721"/>
      <c r="I22" s="721"/>
      <c r="J22" s="721"/>
      <c r="K22" s="721"/>
      <c r="L22" s="721"/>
      <c r="M22" s="721"/>
      <c r="N22" s="721"/>
      <c r="O22" s="721"/>
      <c r="P22" s="721"/>
      <c r="Q22" s="722"/>
    </row>
    <row r="23" spans="1:17" x14ac:dyDescent="0.3">
      <c r="A23" s="84"/>
      <c r="Q23" s="74"/>
    </row>
    <row r="24" spans="1:17" s="117" customFormat="1" x14ac:dyDescent="0.3">
      <c r="A24" s="351" t="s">
        <v>17</v>
      </c>
      <c r="B24" s="352"/>
      <c r="C24" s="352"/>
      <c r="D24" s="352"/>
      <c r="E24" s="352"/>
      <c r="F24" s="352"/>
      <c r="G24" s="352"/>
      <c r="H24" s="352"/>
      <c r="I24" s="352"/>
      <c r="J24" s="352"/>
      <c r="K24" s="352"/>
      <c r="L24" s="352"/>
      <c r="M24" s="352"/>
      <c r="N24" s="352"/>
      <c r="O24" s="352"/>
      <c r="P24" s="352"/>
      <c r="Q24" s="353"/>
    </row>
    <row r="25" spans="1:17" s="85" customFormat="1" ht="49.5" customHeight="1" x14ac:dyDescent="0.25">
      <c r="A25" s="733" t="s">
        <v>106</v>
      </c>
      <c r="B25" s="734"/>
      <c r="C25" s="734" t="s">
        <v>107</v>
      </c>
      <c r="D25" s="734"/>
      <c r="E25" s="734"/>
      <c r="F25" s="734" t="s">
        <v>108</v>
      </c>
      <c r="G25" s="734"/>
      <c r="H25" s="734"/>
      <c r="I25" s="734" t="s">
        <v>173</v>
      </c>
      <c r="J25" s="734"/>
      <c r="K25" s="734"/>
      <c r="L25" s="735" t="s">
        <v>18</v>
      </c>
      <c r="M25" s="735"/>
      <c r="N25" s="735"/>
      <c r="O25" s="736" t="str">
        <f>MIR!J38</f>
        <v>Actualmente se lleva rehabilitado un total de 81 pozos, es decir 57.85 % del total de los 140 pozos que se encuentran en fucnionamiento.</v>
      </c>
      <c r="P25" s="736"/>
      <c r="Q25" s="737"/>
    </row>
    <row r="26" spans="1:17" s="85" customFormat="1" ht="47.25" customHeight="1" x14ac:dyDescent="0.25">
      <c r="A26" s="738" t="str">
        <f>MIR!N38</f>
        <v>Reparar al menos el 20 % de los pozos de abastecimiento actualmente activos.</v>
      </c>
      <c r="B26" s="736"/>
      <c r="C26" s="739" t="s">
        <v>176</v>
      </c>
      <c r="D26" s="630"/>
      <c r="E26" s="630"/>
      <c r="F26" s="630" t="s">
        <v>58</v>
      </c>
      <c r="G26" s="630"/>
      <c r="H26" s="630"/>
      <c r="I26" s="734"/>
      <c r="J26" s="734"/>
      <c r="K26" s="734"/>
      <c r="L26" s="740" t="s">
        <v>19</v>
      </c>
      <c r="M26" s="740"/>
      <c r="N26" s="740"/>
      <c r="O26" s="630">
        <v>2024</v>
      </c>
      <c r="P26" s="630"/>
      <c r="Q26" s="631"/>
    </row>
    <row r="27" spans="1:17" ht="5.25" customHeight="1" x14ac:dyDescent="0.3">
      <c r="A27" s="53"/>
      <c r="B27" s="54"/>
      <c r="C27" s="54"/>
      <c r="D27" s="54"/>
      <c r="E27" s="54"/>
      <c r="F27" s="242"/>
      <c r="G27" s="54"/>
      <c r="H27" s="54"/>
      <c r="I27" s="54"/>
      <c r="J27" s="54"/>
      <c r="K27" s="54"/>
      <c r="L27" s="54"/>
      <c r="M27" s="54"/>
      <c r="N27" s="54"/>
      <c r="O27" s="54"/>
      <c r="P27" s="54"/>
      <c r="Q27" s="55"/>
    </row>
    <row r="28" spans="1:17" x14ac:dyDescent="0.3">
      <c r="A28" s="70"/>
      <c r="O28" s="54"/>
      <c r="P28" s="54"/>
      <c r="Q28" s="55"/>
    </row>
    <row r="29" spans="1:17" x14ac:dyDescent="0.3">
      <c r="A29" s="351" t="s">
        <v>84</v>
      </c>
      <c r="B29" s="352"/>
      <c r="C29" s="352"/>
      <c r="D29" s="352"/>
      <c r="E29" s="352"/>
      <c r="F29" s="352"/>
      <c r="G29" s="352"/>
      <c r="H29" s="352"/>
      <c r="I29" s="352"/>
      <c r="J29" s="352"/>
      <c r="K29" s="352"/>
      <c r="L29" s="352"/>
      <c r="M29" s="352"/>
      <c r="N29" s="352"/>
      <c r="O29" s="352"/>
      <c r="P29" s="352"/>
      <c r="Q29" s="353"/>
    </row>
    <row r="30" spans="1:17" x14ac:dyDescent="0.3">
      <c r="A30" s="565" t="s">
        <v>33</v>
      </c>
      <c r="B30" s="566"/>
      <c r="C30" s="566"/>
      <c r="D30" s="566"/>
      <c r="E30" s="566"/>
      <c r="F30" s="566"/>
      <c r="G30" s="566"/>
      <c r="H30" s="566"/>
      <c r="I30" s="566"/>
      <c r="J30" s="566"/>
      <c r="K30" s="566"/>
      <c r="L30" s="566"/>
      <c r="M30" s="566"/>
      <c r="N30" s="566"/>
      <c r="O30" s="566"/>
      <c r="P30" s="566"/>
      <c r="Q30" s="567"/>
    </row>
    <row r="31" spans="1:17" x14ac:dyDescent="0.3">
      <c r="A31" s="565" t="s">
        <v>34</v>
      </c>
      <c r="B31" s="566"/>
      <c r="C31" s="566"/>
      <c r="D31" s="566"/>
      <c r="E31" s="566"/>
      <c r="F31" s="566"/>
      <c r="G31" s="566"/>
      <c r="H31" s="566"/>
      <c r="I31" s="566"/>
      <c r="J31" s="566"/>
      <c r="K31" s="566"/>
      <c r="L31" s="566"/>
      <c r="M31" s="566"/>
      <c r="N31" s="566"/>
      <c r="O31" s="566"/>
      <c r="P31" s="566"/>
      <c r="Q31" s="567"/>
    </row>
    <row r="32" spans="1:17" ht="30" customHeight="1" x14ac:dyDescent="0.3">
      <c r="A32" s="497" t="s">
        <v>89</v>
      </c>
      <c r="B32" s="498"/>
      <c r="C32" s="534" t="s">
        <v>188</v>
      </c>
      <c r="D32" s="534"/>
      <c r="E32" s="534"/>
      <c r="F32" s="534"/>
      <c r="G32" s="534"/>
      <c r="H32" s="534"/>
      <c r="I32" s="534"/>
      <c r="J32" s="534"/>
      <c r="K32" s="534"/>
      <c r="L32" s="534"/>
      <c r="M32" s="534"/>
      <c r="N32" s="534"/>
      <c r="O32" s="534"/>
      <c r="P32" s="534"/>
      <c r="Q32" s="535"/>
    </row>
    <row r="33" spans="1:17" s="85" customFormat="1" ht="30" customHeight="1" x14ac:dyDescent="0.25">
      <c r="A33" s="497" t="s">
        <v>90</v>
      </c>
      <c r="B33" s="498"/>
      <c r="C33" s="534" t="s">
        <v>189</v>
      </c>
      <c r="D33" s="534"/>
      <c r="E33" s="534"/>
      <c r="F33" s="534"/>
      <c r="G33" s="534"/>
      <c r="H33" s="534"/>
      <c r="I33" s="534"/>
      <c r="J33" s="534"/>
      <c r="K33" s="534"/>
      <c r="L33" s="534"/>
      <c r="M33" s="534"/>
      <c r="N33" s="534"/>
      <c r="O33" s="534"/>
      <c r="P33" s="534"/>
      <c r="Q33" s="535"/>
    </row>
    <row r="34" spans="1:17" s="85" customFormat="1" ht="30" customHeight="1" x14ac:dyDescent="0.25">
      <c r="A34" s="501" t="s">
        <v>91</v>
      </c>
      <c r="B34" s="502"/>
      <c r="C34" s="721" t="s">
        <v>94</v>
      </c>
      <c r="D34" s="721"/>
      <c r="E34" s="721"/>
      <c r="F34" s="721"/>
      <c r="G34" s="721"/>
      <c r="H34" s="721"/>
      <c r="I34" s="721"/>
      <c r="J34" s="721"/>
      <c r="K34" s="721"/>
      <c r="L34" s="721"/>
      <c r="M34" s="721"/>
      <c r="N34" s="721"/>
      <c r="O34" s="721"/>
      <c r="P34" s="721"/>
      <c r="Q34" s="722"/>
    </row>
    <row r="35" spans="1:17" x14ac:dyDescent="0.3">
      <c r="A35" s="70"/>
      <c r="Q35" s="74"/>
    </row>
    <row r="36" spans="1:17" s="21" customFormat="1" x14ac:dyDescent="0.3">
      <c r="A36" s="621" t="s">
        <v>85</v>
      </c>
      <c r="B36" s="622"/>
      <c r="C36" s="622"/>
      <c r="D36" s="622"/>
      <c r="E36" s="622"/>
      <c r="F36" s="622"/>
      <c r="G36" s="622"/>
      <c r="H36" s="622"/>
      <c r="I36" s="622"/>
      <c r="J36" s="622"/>
      <c r="K36" s="622"/>
      <c r="L36" s="622"/>
      <c r="M36" s="622"/>
      <c r="N36" s="622"/>
      <c r="O36" s="622"/>
      <c r="P36" s="622"/>
      <c r="Q36" s="623"/>
    </row>
    <row r="37" spans="1:17" s="21" customFormat="1" x14ac:dyDescent="0.3">
      <c r="A37" s="99" t="s">
        <v>20</v>
      </c>
      <c r="B37" s="100" t="s">
        <v>21</v>
      </c>
      <c r="C37" s="624" t="s">
        <v>22</v>
      </c>
      <c r="D37" s="624"/>
      <c r="E37" s="100" t="s">
        <v>23</v>
      </c>
      <c r="F37" s="624" t="s">
        <v>24</v>
      </c>
      <c r="G37" s="624"/>
      <c r="H37" s="624" t="s">
        <v>25</v>
      </c>
      <c r="I37" s="624"/>
      <c r="J37" s="624" t="s">
        <v>26</v>
      </c>
      <c r="K37" s="624"/>
      <c r="L37" s="624" t="s">
        <v>27</v>
      </c>
      <c r="M37" s="624"/>
      <c r="N37" s="100" t="s">
        <v>28</v>
      </c>
      <c r="O37" s="100" t="s">
        <v>29</v>
      </c>
      <c r="P37" s="100" t="s">
        <v>30</v>
      </c>
      <c r="Q37" s="101" t="s">
        <v>31</v>
      </c>
    </row>
    <row r="38" spans="1:17" s="21" customFormat="1" x14ac:dyDescent="0.3">
      <c r="A38" s="102">
        <v>3</v>
      </c>
      <c r="B38" s="103">
        <v>8</v>
      </c>
      <c r="C38" s="390">
        <v>12</v>
      </c>
      <c r="D38" s="390"/>
      <c r="E38" s="103">
        <v>9</v>
      </c>
      <c r="F38" s="390">
        <v>12</v>
      </c>
      <c r="G38" s="390"/>
      <c r="H38" s="390">
        <v>12</v>
      </c>
      <c r="I38" s="390"/>
      <c r="J38" s="390">
        <v>13</v>
      </c>
      <c r="K38" s="390"/>
      <c r="L38" s="390">
        <v>9</v>
      </c>
      <c r="M38" s="390"/>
      <c r="N38" s="104">
        <v>11</v>
      </c>
      <c r="O38" s="104">
        <v>8</v>
      </c>
      <c r="P38" s="104">
        <v>7</v>
      </c>
      <c r="Q38" s="105">
        <v>5</v>
      </c>
    </row>
    <row r="39" spans="1:17" s="21" customFormat="1" x14ac:dyDescent="0.3">
      <c r="A39" s="10"/>
      <c r="F39" s="243"/>
      <c r="O39" s="218" t="s">
        <v>32</v>
      </c>
      <c r="P39" s="611">
        <f>+A38+B38+C38+E38+F38+H38+J38+L38+N38+O38+P38+Q38</f>
        <v>109</v>
      </c>
      <c r="Q39" s="612"/>
    </row>
    <row r="40" spans="1:17" s="21" customFormat="1" x14ac:dyDescent="0.3">
      <c r="A40" s="10"/>
      <c r="F40" s="243"/>
      <c r="J40" s="218"/>
      <c r="Q40" s="14"/>
    </row>
    <row r="41" spans="1:17" s="21" customFormat="1" ht="12" customHeight="1" x14ac:dyDescent="0.3">
      <c r="A41" s="10"/>
      <c r="F41" s="243"/>
      <c r="J41" s="218"/>
      <c r="Q41" s="14"/>
    </row>
    <row r="42" spans="1:17" s="21" customFormat="1" hidden="1" x14ac:dyDescent="0.3">
      <c r="A42" s="707"/>
      <c r="B42" s="708"/>
      <c r="C42" s="708"/>
      <c r="D42" s="708"/>
      <c r="E42" s="708"/>
      <c r="F42" s="708"/>
      <c r="G42" s="708"/>
      <c r="H42" s="708"/>
      <c r="I42" s="708"/>
      <c r="J42" s="708"/>
      <c r="K42" s="708"/>
      <c r="L42" s="708"/>
      <c r="M42" s="708"/>
      <c r="N42" s="708"/>
      <c r="O42" s="708"/>
      <c r="P42" s="708"/>
      <c r="Q42" s="709"/>
    </row>
    <row r="43" spans="1:17" s="21" customFormat="1" x14ac:dyDescent="0.3">
      <c r="A43" s="351" t="s">
        <v>36</v>
      </c>
      <c r="B43" s="352"/>
      <c r="C43" s="352"/>
      <c r="D43" s="352"/>
      <c r="E43" s="352"/>
      <c r="F43" s="352"/>
      <c r="G43" s="352"/>
      <c r="H43" s="352"/>
      <c r="I43" s="352"/>
      <c r="J43" s="352"/>
      <c r="K43" s="352"/>
      <c r="L43" s="352"/>
      <c r="M43" s="352"/>
      <c r="N43" s="352"/>
      <c r="O43" s="352"/>
      <c r="P43" s="352"/>
      <c r="Q43" s="353"/>
    </row>
    <row r="44" spans="1:17" s="21" customFormat="1" x14ac:dyDescent="0.3">
      <c r="A44" s="497" t="s">
        <v>35</v>
      </c>
      <c r="B44" s="498"/>
      <c r="C44" s="409" t="s">
        <v>190</v>
      </c>
      <c r="D44" s="409"/>
      <c r="E44" s="409"/>
      <c r="F44" s="409"/>
      <c r="G44" s="409"/>
      <c r="H44" s="409"/>
      <c r="I44" s="409"/>
      <c r="J44" s="409"/>
      <c r="K44" s="409"/>
      <c r="L44" s="409"/>
      <c r="M44" s="409"/>
      <c r="N44" s="409"/>
      <c r="O44" s="409"/>
      <c r="P44" s="409"/>
      <c r="Q44" s="674"/>
    </row>
    <row r="45" spans="1:17" s="21" customFormat="1" x14ac:dyDescent="0.3">
      <c r="A45" s="497" t="s">
        <v>59</v>
      </c>
      <c r="B45" s="498"/>
      <c r="C45" s="409" t="s">
        <v>191</v>
      </c>
      <c r="D45" s="409"/>
      <c r="E45" s="409"/>
      <c r="F45" s="409"/>
      <c r="G45" s="409"/>
      <c r="H45" s="409"/>
      <c r="I45" s="409"/>
      <c r="J45" s="409"/>
      <c r="K45" s="409"/>
      <c r="L45" s="409"/>
      <c r="M45" s="409"/>
      <c r="N45" s="409"/>
      <c r="O45" s="409"/>
      <c r="P45" s="409"/>
      <c r="Q45" s="674"/>
    </row>
    <row r="46" spans="1:17" s="21" customFormat="1" x14ac:dyDescent="0.3">
      <c r="A46" s="501" t="s">
        <v>91</v>
      </c>
      <c r="B46" s="502"/>
      <c r="C46" s="575" t="s">
        <v>93</v>
      </c>
      <c r="D46" s="575"/>
      <c r="E46" s="575"/>
      <c r="F46" s="575"/>
      <c r="G46" s="575"/>
      <c r="H46" s="575"/>
      <c r="I46" s="575"/>
      <c r="J46" s="575"/>
      <c r="K46" s="575"/>
      <c r="L46" s="575"/>
      <c r="M46" s="575"/>
      <c r="N46" s="575"/>
      <c r="O46" s="575"/>
      <c r="P46" s="575"/>
      <c r="Q46" s="673"/>
    </row>
    <row r="47" spans="1:17" s="21" customFormat="1" x14ac:dyDescent="0.3">
      <c r="A47" s="10"/>
      <c r="F47" s="243"/>
      <c r="Q47" s="14"/>
    </row>
    <row r="48" spans="1:17" s="21" customFormat="1" ht="1.5" customHeight="1" x14ac:dyDescent="0.3">
      <c r="A48" s="396" t="s">
        <v>85</v>
      </c>
      <c r="B48" s="397"/>
      <c r="C48" s="397"/>
      <c r="D48" s="397"/>
      <c r="E48" s="397"/>
      <c r="F48" s="397"/>
      <c r="G48" s="397"/>
      <c r="H48" s="397"/>
      <c r="I48" s="397"/>
      <c r="J48" s="397"/>
      <c r="K48" s="397"/>
      <c r="L48" s="397"/>
      <c r="M48" s="397"/>
      <c r="N48" s="397"/>
      <c r="O48" s="397"/>
      <c r="P48" s="397"/>
      <c r="Q48" s="398"/>
    </row>
    <row r="49" spans="1:17" s="21" customFormat="1" hidden="1" x14ac:dyDescent="0.3">
      <c r="A49" s="119" t="s">
        <v>20</v>
      </c>
      <c r="B49" s="244" t="s">
        <v>21</v>
      </c>
      <c r="C49" s="672" t="s">
        <v>22</v>
      </c>
      <c r="D49" s="672"/>
      <c r="E49" s="244" t="s">
        <v>23</v>
      </c>
      <c r="F49" s="672" t="s">
        <v>24</v>
      </c>
      <c r="G49" s="672"/>
      <c r="H49" s="672" t="s">
        <v>25</v>
      </c>
      <c r="I49" s="672"/>
      <c r="J49" s="672" t="s">
        <v>26</v>
      </c>
      <c r="K49" s="672"/>
      <c r="L49" s="672" t="s">
        <v>27</v>
      </c>
      <c r="M49" s="672"/>
      <c r="N49" s="244" t="s">
        <v>28</v>
      </c>
      <c r="O49" s="244" t="s">
        <v>29</v>
      </c>
      <c r="P49" s="244" t="s">
        <v>30</v>
      </c>
      <c r="Q49" s="120" t="s">
        <v>31</v>
      </c>
    </row>
    <row r="50" spans="1:17" s="21" customFormat="1" x14ac:dyDescent="0.3">
      <c r="A50" s="621" t="s">
        <v>85</v>
      </c>
      <c r="B50" s="622"/>
      <c r="C50" s="622"/>
      <c r="D50" s="622"/>
      <c r="E50" s="622"/>
      <c r="F50" s="622"/>
      <c r="G50" s="622"/>
      <c r="H50" s="622"/>
      <c r="I50" s="622"/>
      <c r="J50" s="622"/>
      <c r="K50" s="622"/>
      <c r="L50" s="622"/>
      <c r="M50" s="622"/>
      <c r="N50" s="622"/>
      <c r="O50" s="622"/>
      <c r="P50" s="622"/>
      <c r="Q50" s="623"/>
    </row>
    <row r="51" spans="1:17" s="21" customFormat="1" x14ac:dyDescent="0.3">
      <c r="A51" s="99" t="s">
        <v>20</v>
      </c>
      <c r="B51" s="100" t="s">
        <v>21</v>
      </c>
      <c r="C51" s="624" t="s">
        <v>22</v>
      </c>
      <c r="D51" s="624"/>
      <c r="E51" s="100" t="s">
        <v>23</v>
      </c>
      <c r="F51" s="624" t="s">
        <v>24</v>
      </c>
      <c r="G51" s="624"/>
      <c r="H51" s="624" t="s">
        <v>25</v>
      </c>
      <c r="I51" s="624"/>
      <c r="J51" s="624" t="s">
        <v>26</v>
      </c>
      <c r="K51" s="624"/>
      <c r="L51" s="624" t="s">
        <v>27</v>
      </c>
      <c r="M51" s="624"/>
      <c r="N51" s="100" t="s">
        <v>28</v>
      </c>
      <c r="O51" s="100" t="s">
        <v>29</v>
      </c>
      <c r="P51" s="100" t="s">
        <v>30</v>
      </c>
      <c r="Q51" s="101" t="s">
        <v>31</v>
      </c>
    </row>
    <row r="52" spans="1:17" s="21" customFormat="1" x14ac:dyDescent="0.3">
      <c r="A52" s="121">
        <v>140</v>
      </c>
      <c r="B52" s="122">
        <v>140</v>
      </c>
      <c r="C52" s="429">
        <v>140</v>
      </c>
      <c r="D52" s="429"/>
      <c r="E52" s="122">
        <v>140</v>
      </c>
      <c r="F52" s="429">
        <v>140</v>
      </c>
      <c r="G52" s="429"/>
      <c r="H52" s="429">
        <v>140</v>
      </c>
      <c r="I52" s="429"/>
      <c r="J52" s="429">
        <v>140</v>
      </c>
      <c r="K52" s="429"/>
      <c r="L52" s="429">
        <v>140</v>
      </c>
      <c r="M52" s="429"/>
      <c r="N52" s="123">
        <v>140</v>
      </c>
      <c r="O52" s="123">
        <v>140</v>
      </c>
      <c r="P52" s="123">
        <v>140</v>
      </c>
      <c r="Q52" s="124">
        <v>140</v>
      </c>
    </row>
    <row r="53" spans="1:17" s="21" customFormat="1" x14ac:dyDescent="0.3">
      <c r="A53" s="10"/>
      <c r="F53" s="243"/>
      <c r="O53" s="218" t="s">
        <v>32</v>
      </c>
      <c r="P53" s="611">
        <v>140</v>
      </c>
      <c r="Q53" s="612"/>
    </row>
    <row r="54" spans="1:17" s="21" customFormat="1" x14ac:dyDescent="0.3">
      <c r="A54" s="10"/>
      <c r="F54" s="243"/>
      <c r="O54" s="218"/>
      <c r="P54" s="109"/>
      <c r="Q54" s="110"/>
    </row>
    <row r="55" spans="1:17" s="21" customFormat="1" ht="17.25" customHeight="1" x14ac:dyDescent="0.3">
      <c r="A55" s="675" t="s">
        <v>87</v>
      </c>
      <c r="B55" s="676"/>
      <c r="C55" s="676"/>
      <c r="D55" s="676"/>
      <c r="E55" s="676"/>
      <c r="F55" s="676"/>
      <c r="G55" s="676"/>
      <c r="H55" s="676"/>
      <c r="I55" s="676"/>
      <c r="J55" s="676"/>
      <c r="K55" s="676"/>
      <c r="L55" s="676"/>
      <c r="M55" s="676"/>
      <c r="N55" s="676"/>
      <c r="O55" s="676"/>
      <c r="P55" s="677">
        <f>P39/P53</f>
        <v>0.77857142857142858</v>
      </c>
      <c r="Q55" s="678"/>
    </row>
    <row r="56" spans="1:17" s="21" customFormat="1" ht="4.7" customHeight="1" x14ac:dyDescent="0.3">
      <c r="A56" s="10"/>
      <c r="F56" s="243"/>
      <c r="O56" s="218"/>
      <c r="P56" s="125"/>
      <c r="Q56" s="14"/>
    </row>
    <row r="57" spans="1:17" s="21" customFormat="1" x14ac:dyDescent="0.3">
      <c r="A57" s="351" t="s">
        <v>86</v>
      </c>
      <c r="B57" s="352"/>
      <c r="C57" s="352"/>
      <c r="D57" s="352"/>
      <c r="E57" s="352"/>
      <c r="F57" s="352"/>
      <c r="G57" s="352"/>
      <c r="H57" s="352"/>
      <c r="I57" s="352"/>
      <c r="J57" s="352"/>
      <c r="K57" s="352"/>
      <c r="L57" s="352"/>
      <c r="M57" s="352"/>
      <c r="N57" s="352"/>
      <c r="O57" s="352"/>
      <c r="P57" s="352"/>
      <c r="Q57" s="353"/>
    </row>
    <row r="58" spans="1:17" s="21" customFormat="1" x14ac:dyDescent="0.3">
      <c r="A58" s="565" t="s">
        <v>33</v>
      </c>
      <c r="B58" s="566"/>
      <c r="C58" s="566"/>
      <c r="D58" s="566"/>
      <c r="E58" s="566"/>
      <c r="F58" s="566"/>
      <c r="G58" s="566"/>
      <c r="H58" s="566"/>
      <c r="I58" s="566"/>
      <c r="J58" s="566"/>
      <c r="K58" s="566"/>
      <c r="L58" s="566"/>
      <c r="M58" s="566"/>
      <c r="N58" s="566"/>
      <c r="O58" s="566"/>
      <c r="P58" s="566"/>
      <c r="Q58" s="567"/>
    </row>
    <row r="59" spans="1:17" s="21" customFormat="1" x14ac:dyDescent="0.3">
      <c r="A59" s="565" t="s">
        <v>34</v>
      </c>
      <c r="B59" s="566"/>
      <c r="C59" s="566"/>
      <c r="D59" s="566"/>
      <c r="E59" s="566"/>
      <c r="F59" s="566"/>
      <c r="G59" s="566"/>
      <c r="H59" s="566"/>
      <c r="I59" s="566"/>
      <c r="J59" s="566"/>
      <c r="K59" s="566"/>
      <c r="L59" s="566"/>
      <c r="M59" s="566"/>
      <c r="N59" s="566"/>
      <c r="O59" s="566"/>
      <c r="P59" s="566"/>
      <c r="Q59" s="567"/>
    </row>
    <row r="60" spans="1:17" s="21" customFormat="1" x14ac:dyDescent="0.3">
      <c r="A60" s="497" t="s">
        <v>35</v>
      </c>
      <c r="B60" s="498"/>
      <c r="C60" s="534" t="s">
        <v>188</v>
      </c>
      <c r="D60" s="534"/>
      <c r="E60" s="534"/>
      <c r="F60" s="534"/>
      <c r="G60" s="534"/>
      <c r="H60" s="534"/>
      <c r="I60" s="534"/>
      <c r="J60" s="534"/>
      <c r="K60" s="534"/>
      <c r="L60" s="534"/>
      <c r="M60" s="534"/>
      <c r="N60" s="534"/>
      <c r="O60" s="534"/>
      <c r="P60" s="534"/>
      <c r="Q60" s="535"/>
    </row>
    <row r="61" spans="1:17" s="21" customFormat="1" x14ac:dyDescent="0.3">
      <c r="A61" s="497" t="s">
        <v>59</v>
      </c>
      <c r="B61" s="498"/>
      <c r="C61" s="534" t="s">
        <v>189</v>
      </c>
      <c r="D61" s="534"/>
      <c r="E61" s="534"/>
      <c r="F61" s="534"/>
      <c r="G61" s="534"/>
      <c r="H61" s="534"/>
      <c r="I61" s="534"/>
      <c r="J61" s="534"/>
      <c r="K61" s="534"/>
      <c r="L61" s="534"/>
      <c r="M61" s="534"/>
      <c r="N61" s="534"/>
      <c r="O61" s="534"/>
      <c r="P61" s="534"/>
      <c r="Q61" s="535"/>
    </row>
    <row r="62" spans="1:17" s="21" customFormat="1" x14ac:dyDescent="0.3">
      <c r="A62" s="501" t="s">
        <v>91</v>
      </c>
      <c r="B62" s="502"/>
      <c r="C62" s="710" t="s">
        <v>94</v>
      </c>
      <c r="D62" s="710"/>
      <c r="E62" s="710"/>
      <c r="F62" s="710"/>
      <c r="G62" s="710"/>
      <c r="H62" s="710"/>
      <c r="I62" s="710"/>
      <c r="J62" s="710"/>
      <c r="K62" s="710"/>
      <c r="L62" s="710"/>
      <c r="M62" s="710"/>
      <c r="N62" s="710"/>
      <c r="O62" s="710"/>
      <c r="P62" s="710"/>
      <c r="Q62" s="711"/>
    </row>
    <row r="63" spans="1:17" s="21" customFormat="1" x14ac:dyDescent="0.3">
      <c r="A63" s="10"/>
      <c r="F63" s="243"/>
      <c r="Q63" s="14"/>
    </row>
    <row r="64" spans="1:17" s="21" customFormat="1" ht="28.5" customHeight="1" x14ac:dyDescent="0.3">
      <c r="A64" s="621" t="s">
        <v>85</v>
      </c>
      <c r="B64" s="622"/>
      <c r="C64" s="622"/>
      <c r="D64" s="622"/>
      <c r="E64" s="622"/>
      <c r="F64" s="622"/>
      <c r="G64" s="622"/>
      <c r="H64" s="622"/>
      <c r="I64" s="622"/>
      <c r="J64" s="622"/>
      <c r="K64" s="622"/>
      <c r="L64" s="622"/>
      <c r="M64" s="622"/>
      <c r="N64" s="622"/>
      <c r="O64" s="622"/>
      <c r="P64" s="622"/>
      <c r="Q64" s="623"/>
    </row>
    <row r="65" spans="1:17" s="21" customFormat="1" x14ac:dyDescent="0.3">
      <c r="A65" s="99" t="s">
        <v>20</v>
      </c>
      <c r="B65" s="100" t="s">
        <v>21</v>
      </c>
      <c r="C65" s="624" t="s">
        <v>22</v>
      </c>
      <c r="D65" s="624"/>
      <c r="E65" s="100" t="s">
        <v>23</v>
      </c>
      <c r="F65" s="624" t="s">
        <v>24</v>
      </c>
      <c r="G65" s="624"/>
      <c r="H65" s="624" t="s">
        <v>25</v>
      </c>
      <c r="I65" s="624"/>
      <c r="J65" s="624" t="s">
        <v>26</v>
      </c>
      <c r="K65" s="624"/>
      <c r="L65" s="624" t="s">
        <v>27</v>
      </c>
      <c r="M65" s="624"/>
      <c r="N65" s="100" t="s">
        <v>28</v>
      </c>
      <c r="O65" s="100" t="s">
        <v>29</v>
      </c>
      <c r="P65" s="100" t="s">
        <v>30</v>
      </c>
      <c r="Q65" s="101" t="s">
        <v>31</v>
      </c>
    </row>
    <row r="66" spans="1:17" s="21" customFormat="1" x14ac:dyDescent="0.3">
      <c r="A66" s="102"/>
      <c r="B66" s="103"/>
      <c r="C66" s="390"/>
      <c r="D66" s="390"/>
      <c r="E66" s="103"/>
      <c r="F66" s="390"/>
      <c r="G66" s="390"/>
      <c r="H66" s="390"/>
      <c r="I66" s="390"/>
      <c r="J66" s="390"/>
      <c r="K66" s="390"/>
      <c r="L66" s="390"/>
      <c r="M66" s="390"/>
      <c r="N66" s="104"/>
      <c r="O66" s="104"/>
      <c r="P66" s="104"/>
      <c r="Q66" s="105"/>
    </row>
    <row r="67" spans="1:17" s="21" customFormat="1" x14ac:dyDescent="0.3">
      <c r="A67" s="10"/>
      <c r="F67" s="243"/>
      <c r="O67" s="218" t="s">
        <v>32</v>
      </c>
      <c r="P67" s="611"/>
      <c r="Q67" s="612"/>
    </row>
    <row r="68" spans="1:17" s="21" customFormat="1" x14ac:dyDescent="0.3">
      <c r="A68" s="707"/>
      <c r="B68" s="708"/>
      <c r="C68" s="708"/>
      <c r="D68" s="708"/>
      <c r="E68" s="708"/>
      <c r="F68" s="708"/>
      <c r="G68" s="708"/>
      <c r="H68" s="708"/>
      <c r="I68" s="708"/>
      <c r="J68" s="708"/>
      <c r="K68" s="708"/>
      <c r="L68" s="708"/>
      <c r="M68" s="708"/>
      <c r="N68" s="708"/>
      <c r="O68" s="708"/>
      <c r="P68" s="708"/>
      <c r="Q68" s="709"/>
    </row>
    <row r="69" spans="1:17" s="21" customFormat="1" x14ac:dyDescent="0.3">
      <c r="A69" s="351" t="s">
        <v>36</v>
      </c>
      <c r="B69" s="352"/>
      <c r="C69" s="352"/>
      <c r="D69" s="352"/>
      <c r="E69" s="352"/>
      <c r="F69" s="352"/>
      <c r="G69" s="352"/>
      <c r="H69" s="352"/>
      <c r="I69" s="352"/>
      <c r="J69" s="352"/>
      <c r="K69" s="352"/>
      <c r="L69" s="352"/>
      <c r="M69" s="352"/>
      <c r="N69" s="352"/>
      <c r="O69" s="352"/>
      <c r="P69" s="352"/>
      <c r="Q69" s="353"/>
    </row>
    <row r="70" spans="1:17" s="21" customFormat="1" x14ac:dyDescent="0.3">
      <c r="A70" s="497" t="s">
        <v>35</v>
      </c>
      <c r="B70" s="498"/>
      <c r="C70" s="534" t="s">
        <v>332</v>
      </c>
      <c r="D70" s="534"/>
      <c r="E70" s="534"/>
      <c r="F70" s="534"/>
      <c r="G70" s="534"/>
      <c r="H70" s="534"/>
      <c r="I70" s="534"/>
      <c r="J70" s="534"/>
      <c r="K70" s="534"/>
      <c r="L70" s="534"/>
      <c r="M70" s="534"/>
      <c r="N70" s="534"/>
      <c r="O70" s="534"/>
      <c r="P70" s="534"/>
      <c r="Q70" s="535"/>
    </row>
    <row r="71" spans="1:17" s="21" customFormat="1" x14ac:dyDescent="0.3">
      <c r="A71" s="497" t="s">
        <v>59</v>
      </c>
      <c r="B71" s="498"/>
      <c r="C71" s="534" t="s">
        <v>189</v>
      </c>
      <c r="D71" s="534"/>
      <c r="E71" s="534"/>
      <c r="F71" s="534"/>
      <c r="G71" s="534"/>
      <c r="H71" s="534"/>
      <c r="I71" s="534"/>
      <c r="J71" s="534"/>
      <c r="K71" s="534"/>
      <c r="L71" s="534"/>
      <c r="M71" s="534"/>
      <c r="N71" s="534"/>
      <c r="O71" s="534"/>
      <c r="P71" s="534"/>
      <c r="Q71" s="535"/>
    </row>
    <row r="72" spans="1:17" s="21" customFormat="1" x14ac:dyDescent="0.3">
      <c r="A72" s="501" t="s">
        <v>91</v>
      </c>
      <c r="B72" s="502"/>
      <c r="C72" s="710" t="s">
        <v>93</v>
      </c>
      <c r="D72" s="710"/>
      <c r="E72" s="710"/>
      <c r="F72" s="710"/>
      <c r="G72" s="710"/>
      <c r="H72" s="710"/>
      <c r="I72" s="710"/>
      <c r="J72" s="710"/>
      <c r="K72" s="710"/>
      <c r="L72" s="710"/>
      <c r="M72" s="710"/>
      <c r="N72" s="710"/>
      <c r="O72" s="710"/>
      <c r="P72" s="710"/>
      <c r="Q72" s="711"/>
    </row>
    <row r="73" spans="1:17" s="21" customFormat="1" x14ac:dyDescent="0.3">
      <c r="A73" s="10"/>
      <c r="F73" s="243"/>
      <c r="Q73" s="14"/>
    </row>
    <row r="74" spans="1:17" s="21" customFormat="1" x14ac:dyDescent="0.3">
      <c r="A74" s="621" t="s">
        <v>85</v>
      </c>
      <c r="B74" s="622"/>
      <c r="C74" s="622"/>
      <c r="D74" s="622"/>
      <c r="E74" s="622"/>
      <c r="F74" s="622"/>
      <c r="G74" s="622"/>
      <c r="H74" s="622"/>
      <c r="I74" s="622"/>
      <c r="J74" s="622"/>
      <c r="K74" s="622"/>
      <c r="L74" s="622"/>
      <c r="M74" s="622"/>
      <c r="N74" s="622"/>
      <c r="O74" s="622"/>
      <c r="P74" s="622"/>
      <c r="Q74" s="623"/>
    </row>
    <row r="75" spans="1:17" s="21" customFormat="1" x14ac:dyDescent="0.3">
      <c r="A75" s="99" t="s">
        <v>20</v>
      </c>
      <c r="B75" s="100" t="s">
        <v>21</v>
      </c>
      <c r="C75" s="624" t="s">
        <v>22</v>
      </c>
      <c r="D75" s="624"/>
      <c r="E75" s="100" t="s">
        <v>23</v>
      </c>
      <c r="F75" s="624" t="s">
        <v>24</v>
      </c>
      <c r="G75" s="624"/>
      <c r="H75" s="624" t="s">
        <v>25</v>
      </c>
      <c r="I75" s="624"/>
      <c r="J75" s="624" t="s">
        <v>26</v>
      </c>
      <c r="K75" s="624"/>
      <c r="L75" s="624" t="s">
        <v>27</v>
      </c>
      <c r="M75" s="624"/>
      <c r="N75" s="100" t="s">
        <v>28</v>
      </c>
      <c r="O75" s="100" t="s">
        <v>29</v>
      </c>
      <c r="P75" s="100" t="s">
        <v>30</v>
      </c>
      <c r="Q75" s="101" t="s">
        <v>31</v>
      </c>
    </row>
    <row r="76" spans="1:17" s="21" customFormat="1" x14ac:dyDescent="0.3">
      <c r="A76" s="121"/>
      <c r="B76" s="122"/>
      <c r="C76" s="429"/>
      <c r="D76" s="429"/>
      <c r="E76" s="122"/>
      <c r="F76" s="429"/>
      <c r="G76" s="429"/>
      <c r="H76" s="429"/>
      <c r="I76" s="429"/>
      <c r="J76" s="429"/>
      <c r="K76" s="429"/>
      <c r="L76" s="429"/>
      <c r="M76" s="429"/>
      <c r="N76" s="123"/>
      <c r="O76" s="123"/>
      <c r="P76" s="123"/>
      <c r="Q76" s="124"/>
    </row>
    <row r="77" spans="1:17" s="21" customFormat="1" x14ac:dyDescent="0.3">
      <c r="A77" s="10"/>
      <c r="F77" s="243"/>
      <c r="O77" s="218" t="s">
        <v>32</v>
      </c>
      <c r="P77" s="611">
        <v>140</v>
      </c>
      <c r="Q77" s="612"/>
    </row>
    <row r="78" spans="1:17" s="21" customFormat="1" x14ac:dyDescent="0.3">
      <c r="A78" s="10"/>
      <c r="F78" s="243"/>
      <c r="O78" s="218"/>
      <c r="P78" s="126"/>
      <c r="Q78" s="127"/>
    </row>
    <row r="79" spans="1:17" s="21" customFormat="1" x14ac:dyDescent="0.3">
      <c r="A79" s="675" t="s">
        <v>88</v>
      </c>
      <c r="B79" s="676"/>
      <c r="C79" s="676"/>
      <c r="D79" s="676"/>
      <c r="E79" s="676"/>
      <c r="F79" s="676"/>
      <c r="G79" s="676"/>
      <c r="H79" s="676"/>
      <c r="I79" s="676"/>
      <c r="J79" s="676"/>
      <c r="K79" s="676"/>
      <c r="L79" s="676"/>
      <c r="M79" s="676"/>
      <c r="N79" s="676"/>
      <c r="O79" s="676"/>
      <c r="P79" s="679">
        <f>P67/P77</f>
        <v>0</v>
      </c>
      <c r="Q79" s="680"/>
    </row>
    <row r="80" spans="1:17" s="21" customFormat="1" x14ac:dyDescent="0.3">
      <c r="A80" s="10"/>
      <c r="F80" s="243"/>
      <c r="Q80" s="14"/>
    </row>
    <row r="81" spans="1:17" s="21" customFormat="1" x14ac:dyDescent="0.3">
      <c r="A81" s="681" t="s">
        <v>83</v>
      </c>
      <c r="B81" s="682"/>
      <c r="C81" s="682"/>
      <c r="D81" s="682"/>
      <c r="E81" s="682"/>
      <c r="F81" s="682"/>
      <c r="G81" s="682"/>
      <c r="H81" s="682"/>
      <c r="I81" s="682"/>
      <c r="J81" s="682"/>
      <c r="K81" s="682"/>
      <c r="L81" s="682"/>
      <c r="M81" s="682"/>
      <c r="N81" s="682"/>
      <c r="O81" s="682"/>
      <c r="P81" s="683">
        <f>(P79/P55)</f>
        <v>0</v>
      </c>
      <c r="Q81" s="684"/>
    </row>
    <row r="82" spans="1:17" s="21" customFormat="1" x14ac:dyDescent="0.3">
      <c r="A82" s="10"/>
      <c r="F82" s="243"/>
      <c r="Q82" s="14"/>
    </row>
    <row r="83" spans="1:17" s="21" customFormat="1" x14ac:dyDescent="0.3">
      <c r="A83" s="685" t="s">
        <v>95</v>
      </c>
      <c r="B83" s="686"/>
      <c r="C83" s="686"/>
      <c r="D83" s="454"/>
      <c r="E83" s="454"/>
      <c r="F83" s="454"/>
      <c r="G83" s="454"/>
      <c r="H83" s="454"/>
      <c r="I83" s="454"/>
      <c r="J83" s="454"/>
      <c r="K83" s="454"/>
      <c r="L83" s="454"/>
      <c r="M83" s="454"/>
      <c r="N83" s="454"/>
      <c r="O83" s="454"/>
      <c r="P83" s="454"/>
      <c r="Q83" s="691"/>
    </row>
    <row r="84" spans="1:17" s="21" customFormat="1" ht="56.25" customHeight="1" x14ac:dyDescent="0.3">
      <c r="A84" s="687"/>
      <c r="B84" s="688"/>
      <c r="C84" s="688"/>
      <c r="D84" s="692"/>
      <c r="E84" s="692"/>
      <c r="F84" s="692"/>
      <c r="G84" s="692"/>
      <c r="H84" s="692"/>
      <c r="I84" s="692"/>
      <c r="J84" s="692"/>
      <c r="K84" s="692"/>
      <c r="L84" s="692"/>
      <c r="M84" s="692"/>
      <c r="N84" s="692"/>
      <c r="O84" s="692"/>
      <c r="P84" s="692"/>
      <c r="Q84" s="693"/>
    </row>
    <row r="85" spans="1:17" s="21" customFormat="1" x14ac:dyDescent="0.3">
      <c r="A85" s="10"/>
      <c r="F85" s="243"/>
      <c r="Q85" s="14"/>
    </row>
    <row r="86" spans="1:17" s="21" customFormat="1" x14ac:dyDescent="0.3">
      <c r="A86" s="689" t="s">
        <v>96</v>
      </c>
      <c r="B86" s="690"/>
      <c r="C86" s="690"/>
      <c r="D86" s="690"/>
      <c r="F86" s="243"/>
      <c r="Q86" s="14"/>
    </row>
    <row r="87" spans="1:17" s="21" customFormat="1" x14ac:dyDescent="0.3">
      <c r="A87" s="10"/>
      <c r="F87" s="243"/>
      <c r="Q87" s="14"/>
    </row>
    <row r="88" spans="1:17" s="21" customFormat="1" x14ac:dyDescent="0.3">
      <c r="A88" s="10"/>
      <c r="F88" s="243"/>
      <c r="Q88" s="14"/>
    </row>
    <row r="89" spans="1:17" s="21" customFormat="1" x14ac:dyDescent="0.3">
      <c r="A89" s="351" t="s">
        <v>471</v>
      </c>
      <c r="B89" s="352"/>
      <c r="C89" s="352"/>
      <c r="D89" s="352"/>
      <c r="E89" s="352"/>
      <c r="F89" s="352"/>
      <c r="G89" s="352"/>
      <c r="H89" s="352"/>
      <c r="I89" s="352"/>
      <c r="J89" s="352"/>
      <c r="K89" s="352"/>
      <c r="L89" s="352"/>
      <c r="M89" s="352"/>
      <c r="N89" s="352"/>
      <c r="O89" s="352"/>
      <c r="P89" s="352"/>
      <c r="Q89" s="353"/>
    </row>
    <row r="90" spans="1:17" s="21" customFormat="1" x14ac:dyDescent="0.3">
      <c r="A90" s="503" t="s">
        <v>65</v>
      </c>
      <c r="B90" s="504" t="s">
        <v>59</v>
      </c>
      <c r="C90" s="694" t="s">
        <v>66</v>
      </c>
      <c r="D90" s="694"/>
      <c r="E90" s="694"/>
      <c r="F90" s="694"/>
      <c r="G90" s="694"/>
      <c r="H90" s="694"/>
      <c r="I90" s="694"/>
      <c r="J90" s="694"/>
      <c r="K90" s="694"/>
      <c r="L90" s="694"/>
      <c r="M90" s="694"/>
      <c r="N90" s="694"/>
      <c r="O90" s="694"/>
      <c r="P90" s="504" t="s">
        <v>80</v>
      </c>
      <c r="Q90" s="595" t="s">
        <v>81</v>
      </c>
    </row>
    <row r="91" spans="1:17" s="21" customFormat="1" ht="38.25" customHeight="1" x14ac:dyDescent="0.3">
      <c r="A91" s="503"/>
      <c r="B91" s="504"/>
      <c r="C91" s="59" t="s">
        <v>67</v>
      </c>
      <c r="D91" s="59" t="s">
        <v>68</v>
      </c>
      <c r="E91" s="59" t="s">
        <v>69</v>
      </c>
      <c r="F91" s="57" t="s">
        <v>70</v>
      </c>
      <c r="G91" s="59" t="s">
        <v>71</v>
      </c>
      <c r="H91" s="59" t="s">
        <v>72</v>
      </c>
      <c r="I91" s="59" t="s">
        <v>73</v>
      </c>
      <c r="J91" s="59" t="s">
        <v>74</v>
      </c>
      <c r="K91" s="59" t="s">
        <v>75</v>
      </c>
      <c r="L91" s="59" t="s">
        <v>76</v>
      </c>
      <c r="M91" s="59" t="s">
        <v>77</v>
      </c>
      <c r="N91" s="59" t="s">
        <v>78</v>
      </c>
      <c r="O91" s="59" t="s">
        <v>79</v>
      </c>
      <c r="P91" s="504"/>
      <c r="Q91" s="595"/>
    </row>
    <row r="92" spans="1:17" s="21" customFormat="1" ht="37.5" customHeight="1" x14ac:dyDescent="0.3">
      <c r="A92" s="706" t="s">
        <v>322</v>
      </c>
      <c r="B92" s="360"/>
      <c r="C92" s="149" t="s">
        <v>98</v>
      </c>
      <c r="D92" s="150"/>
      <c r="E92" s="150"/>
      <c r="F92" s="151">
        <v>101490222.51000001</v>
      </c>
      <c r="G92" s="150"/>
      <c r="H92" s="150"/>
      <c r="I92" s="301">
        <f>+F92</f>
        <v>101490222.51000001</v>
      </c>
      <c r="J92" s="150"/>
      <c r="K92" s="152"/>
      <c r="L92" s="152"/>
      <c r="M92" s="152"/>
      <c r="N92" s="152"/>
      <c r="O92" s="152"/>
      <c r="P92" s="306">
        <f>+I92</f>
        <v>101490222.51000001</v>
      </c>
      <c r="Q92" s="704">
        <f>P93/P92</f>
        <v>0.59698890998125564</v>
      </c>
    </row>
    <row r="93" spans="1:17" s="21" customFormat="1" ht="37.5" customHeight="1" x14ac:dyDescent="0.3">
      <c r="A93" s="706"/>
      <c r="B93" s="360"/>
      <c r="C93" s="128" t="s">
        <v>97</v>
      </c>
      <c r="D93" s="50"/>
      <c r="E93" s="50"/>
      <c r="F93" s="143">
        <v>29725102.469999999</v>
      </c>
      <c r="G93" s="50"/>
      <c r="H93" s="50"/>
      <c r="I93" s="302">
        <v>60588537.309999995</v>
      </c>
      <c r="J93" s="50"/>
      <c r="K93" s="49"/>
      <c r="L93" s="49"/>
      <c r="M93" s="49"/>
      <c r="N93" s="49"/>
      <c r="O93" s="49"/>
      <c r="P93" s="307">
        <f t="shared" ref="P93:P131" si="0">+I93</f>
        <v>60588537.309999995</v>
      </c>
      <c r="Q93" s="704"/>
    </row>
    <row r="94" spans="1:17" s="21" customFormat="1" ht="21.75" customHeight="1" x14ac:dyDescent="0.3">
      <c r="A94" s="706" t="s">
        <v>206</v>
      </c>
      <c r="B94" s="360"/>
      <c r="C94" s="149" t="s">
        <v>98</v>
      </c>
      <c r="D94" s="150"/>
      <c r="E94" s="150"/>
      <c r="F94" s="151">
        <v>75014.399999999994</v>
      </c>
      <c r="G94" s="150"/>
      <c r="H94" s="150"/>
      <c r="I94" s="301">
        <f>+F94</f>
        <v>75014.399999999994</v>
      </c>
      <c r="J94" s="150"/>
      <c r="K94" s="152"/>
      <c r="L94" s="152"/>
      <c r="M94" s="152"/>
      <c r="N94" s="152"/>
      <c r="O94" s="152"/>
      <c r="P94" s="306">
        <f t="shared" si="0"/>
        <v>75014.399999999994</v>
      </c>
      <c r="Q94" s="704">
        <f>+P95/P94</f>
        <v>0.5898886080539204</v>
      </c>
    </row>
    <row r="95" spans="1:17" s="21" customFormat="1" ht="21.75" customHeight="1" x14ac:dyDescent="0.3">
      <c r="A95" s="706"/>
      <c r="B95" s="360"/>
      <c r="C95" s="128" t="s">
        <v>97</v>
      </c>
      <c r="D95" s="50"/>
      <c r="E95" s="50"/>
      <c r="F95" s="143">
        <v>8453.27</v>
      </c>
      <c r="G95" s="50"/>
      <c r="H95" s="50"/>
      <c r="I95" s="302">
        <v>44250.14</v>
      </c>
      <c r="J95" s="50"/>
      <c r="K95" s="49"/>
      <c r="L95" s="49"/>
      <c r="M95" s="49"/>
      <c r="N95" s="49"/>
      <c r="O95" s="49"/>
      <c r="P95" s="307">
        <f t="shared" si="0"/>
        <v>44250.14</v>
      </c>
      <c r="Q95" s="704"/>
    </row>
    <row r="96" spans="1:17" s="21" customFormat="1" ht="17.25" customHeight="1" x14ac:dyDescent="0.3">
      <c r="A96" s="706" t="s">
        <v>323</v>
      </c>
      <c r="B96" s="360"/>
      <c r="C96" s="149" t="s">
        <v>98</v>
      </c>
      <c r="D96" s="150"/>
      <c r="E96" s="150"/>
      <c r="F96" s="151">
        <v>43857</v>
      </c>
      <c r="G96" s="150"/>
      <c r="H96" s="150"/>
      <c r="I96" s="301">
        <f>+F96</f>
        <v>43857</v>
      </c>
      <c r="J96" s="150"/>
      <c r="K96" s="152"/>
      <c r="L96" s="152"/>
      <c r="M96" s="152"/>
      <c r="N96" s="152"/>
      <c r="O96" s="152"/>
      <c r="P96" s="306">
        <f t="shared" si="0"/>
        <v>43857</v>
      </c>
      <c r="Q96" s="705">
        <f>+P97/P96</f>
        <v>4.2410561597920511</v>
      </c>
    </row>
    <row r="97" spans="1:17" s="21" customFormat="1" ht="17.25" customHeight="1" x14ac:dyDescent="0.3">
      <c r="A97" s="706"/>
      <c r="B97" s="360"/>
      <c r="C97" s="128" t="s">
        <v>97</v>
      </c>
      <c r="D97" s="50"/>
      <c r="E97" s="50"/>
      <c r="F97" s="143">
        <v>68000</v>
      </c>
      <c r="G97" s="50"/>
      <c r="H97" s="50"/>
      <c r="I97" s="302">
        <v>186000</v>
      </c>
      <c r="J97" s="50"/>
      <c r="K97" s="49"/>
      <c r="L97" s="49"/>
      <c r="M97" s="49"/>
      <c r="N97" s="49"/>
      <c r="O97" s="49"/>
      <c r="P97" s="307">
        <f t="shared" si="0"/>
        <v>186000</v>
      </c>
      <c r="Q97" s="705"/>
    </row>
    <row r="98" spans="1:17" s="21" customFormat="1" ht="13.5" customHeight="1" x14ac:dyDescent="0.3">
      <c r="A98" s="706" t="s">
        <v>324</v>
      </c>
      <c r="B98" s="360"/>
      <c r="C98" s="149" t="s">
        <v>98</v>
      </c>
      <c r="D98" s="150"/>
      <c r="E98" s="150"/>
      <c r="F98" s="151">
        <v>92871</v>
      </c>
      <c r="G98" s="150"/>
      <c r="H98" s="150"/>
      <c r="I98" s="303">
        <f>+F98</f>
        <v>92871</v>
      </c>
      <c r="J98" s="150"/>
      <c r="K98" s="152"/>
      <c r="L98" s="152"/>
      <c r="M98" s="152"/>
      <c r="N98" s="152"/>
      <c r="O98" s="152"/>
      <c r="P98" s="306">
        <f t="shared" si="0"/>
        <v>92871</v>
      </c>
      <c r="Q98" s="704">
        <f>+P99/P98</f>
        <v>0.69304228445908844</v>
      </c>
    </row>
    <row r="99" spans="1:17" s="21" customFormat="1" ht="13.5" customHeight="1" x14ac:dyDescent="0.3">
      <c r="A99" s="706"/>
      <c r="B99" s="360"/>
      <c r="C99" s="128" t="s">
        <v>97</v>
      </c>
      <c r="D99" s="50"/>
      <c r="E99" s="50"/>
      <c r="F99" s="143">
        <v>28199.61</v>
      </c>
      <c r="G99" s="50"/>
      <c r="H99" s="50"/>
      <c r="I99" s="302">
        <v>64363.53</v>
      </c>
      <c r="J99" s="50"/>
      <c r="K99" s="49"/>
      <c r="L99" s="49"/>
      <c r="M99" s="49"/>
      <c r="N99" s="49"/>
      <c r="O99" s="49"/>
      <c r="P99" s="307">
        <f t="shared" si="0"/>
        <v>64363.53</v>
      </c>
      <c r="Q99" s="704"/>
    </row>
    <row r="100" spans="1:17" s="21" customFormat="1" ht="13.5" customHeight="1" x14ac:dyDescent="0.3">
      <c r="A100" s="695" t="s">
        <v>217</v>
      </c>
      <c r="B100" s="385"/>
      <c r="C100" s="149" t="s">
        <v>98</v>
      </c>
      <c r="D100" s="150"/>
      <c r="E100" s="150"/>
      <c r="F100" s="151">
        <v>18.68</v>
      </c>
      <c r="G100" s="150"/>
      <c r="H100" s="150"/>
      <c r="I100" s="303">
        <f>+F100</f>
        <v>18.68</v>
      </c>
      <c r="J100" s="150"/>
      <c r="K100" s="152"/>
      <c r="L100" s="152"/>
      <c r="M100" s="152"/>
      <c r="N100" s="152"/>
      <c r="O100" s="152"/>
      <c r="P100" s="306">
        <f t="shared" si="0"/>
        <v>18.68</v>
      </c>
      <c r="Q100" s="698">
        <f>+P101/P100</f>
        <v>0</v>
      </c>
    </row>
    <row r="101" spans="1:17" s="21" customFormat="1" ht="13.5" customHeight="1" x14ac:dyDescent="0.3">
      <c r="A101" s="696"/>
      <c r="B101" s="697"/>
      <c r="C101" s="128" t="s">
        <v>97</v>
      </c>
      <c r="D101" s="50"/>
      <c r="E101" s="50"/>
      <c r="F101" s="143">
        <v>0</v>
      </c>
      <c r="G101" s="50"/>
      <c r="H101" s="50"/>
      <c r="I101" s="302">
        <v>0</v>
      </c>
      <c r="J101" s="50"/>
      <c r="K101" s="49"/>
      <c r="L101" s="49"/>
      <c r="M101" s="49"/>
      <c r="N101" s="49"/>
      <c r="O101" s="49"/>
      <c r="P101" s="307">
        <f t="shared" si="0"/>
        <v>0</v>
      </c>
      <c r="Q101" s="699"/>
    </row>
    <row r="102" spans="1:17" s="21" customFormat="1" ht="13.5" customHeight="1" x14ac:dyDescent="0.3">
      <c r="A102" s="702" t="s">
        <v>346</v>
      </c>
      <c r="B102" s="162"/>
      <c r="C102" s="149" t="s">
        <v>98</v>
      </c>
      <c r="D102" s="150"/>
      <c r="E102" s="150"/>
      <c r="F102" s="151">
        <v>4704810.4800000004</v>
      </c>
      <c r="G102" s="150"/>
      <c r="H102" s="150"/>
      <c r="I102" s="303">
        <f>+F102</f>
        <v>4704810.4800000004</v>
      </c>
      <c r="J102" s="150"/>
      <c r="K102" s="152"/>
      <c r="L102" s="152"/>
      <c r="M102" s="152"/>
      <c r="N102" s="152"/>
      <c r="O102" s="152"/>
      <c r="P102" s="306">
        <f t="shared" si="0"/>
        <v>4704810.4800000004</v>
      </c>
      <c r="Q102" s="148"/>
    </row>
    <row r="103" spans="1:17" s="21" customFormat="1" ht="13.5" customHeight="1" x14ac:dyDescent="0.3">
      <c r="A103" s="703"/>
      <c r="B103" s="162"/>
      <c r="C103" s="128" t="s">
        <v>97</v>
      </c>
      <c r="D103" s="50"/>
      <c r="E103" s="50"/>
      <c r="F103" s="143">
        <v>126186.86</v>
      </c>
      <c r="G103" s="50"/>
      <c r="H103" s="50"/>
      <c r="I103" s="302">
        <v>1575009.24</v>
      </c>
      <c r="J103" s="50"/>
      <c r="K103" s="49"/>
      <c r="L103" s="49"/>
      <c r="M103" s="49"/>
      <c r="N103" s="49"/>
      <c r="O103" s="49"/>
      <c r="P103" s="307">
        <f t="shared" si="0"/>
        <v>1575009.24</v>
      </c>
      <c r="Q103" s="148">
        <f>+P103/P102</f>
        <v>0.33476571409099559</v>
      </c>
    </row>
    <row r="104" spans="1:17" s="21" customFormat="1" ht="13.5" customHeight="1" x14ac:dyDescent="0.3">
      <c r="A104" s="695" t="s">
        <v>222</v>
      </c>
      <c r="B104" s="385"/>
      <c r="C104" s="149" t="s">
        <v>98</v>
      </c>
      <c r="D104" s="150"/>
      <c r="E104" s="150"/>
      <c r="F104" s="151">
        <v>12893534.23</v>
      </c>
      <c r="G104" s="150"/>
      <c r="H104" s="150"/>
      <c r="I104" s="303">
        <f>+F104</f>
        <v>12893534.23</v>
      </c>
      <c r="J104" s="150"/>
      <c r="K104" s="152"/>
      <c r="L104" s="152"/>
      <c r="M104" s="152"/>
      <c r="N104" s="152"/>
      <c r="O104" s="152"/>
      <c r="P104" s="306">
        <f t="shared" si="0"/>
        <v>12893534.23</v>
      </c>
      <c r="Q104" s="698">
        <f>+P105/P104</f>
        <v>3.540207687492989E-2</v>
      </c>
    </row>
    <row r="105" spans="1:17" s="21" customFormat="1" ht="13.5" customHeight="1" x14ac:dyDescent="0.3">
      <c r="A105" s="696"/>
      <c r="B105" s="697"/>
      <c r="C105" s="128" t="s">
        <v>97</v>
      </c>
      <c r="D105" s="50"/>
      <c r="E105" s="50"/>
      <c r="F105" s="143">
        <v>66058.81</v>
      </c>
      <c r="G105" s="50"/>
      <c r="H105" s="50"/>
      <c r="I105" s="302">
        <v>456457.89</v>
      </c>
      <c r="J105" s="50"/>
      <c r="K105" s="49"/>
      <c r="L105" s="49"/>
      <c r="M105" s="49"/>
      <c r="N105" s="49"/>
      <c r="O105" s="49"/>
      <c r="P105" s="307">
        <f t="shared" si="0"/>
        <v>456457.89</v>
      </c>
      <c r="Q105" s="699"/>
    </row>
    <row r="106" spans="1:17" s="21" customFormat="1" ht="13.5" customHeight="1" x14ac:dyDescent="0.3">
      <c r="A106" s="695" t="s">
        <v>223</v>
      </c>
      <c r="B106" s="385"/>
      <c r="C106" s="149" t="s">
        <v>98</v>
      </c>
      <c r="D106" s="150"/>
      <c r="E106" s="150"/>
      <c r="F106" s="151">
        <v>50661.120000000003</v>
      </c>
      <c r="G106" s="150"/>
      <c r="H106" s="150"/>
      <c r="I106" s="303">
        <f>+F106</f>
        <v>50661.120000000003</v>
      </c>
      <c r="J106" s="150"/>
      <c r="K106" s="152"/>
      <c r="L106" s="152"/>
      <c r="M106" s="152"/>
      <c r="N106" s="152"/>
      <c r="O106" s="152"/>
      <c r="P106" s="306">
        <f t="shared" si="0"/>
        <v>50661.120000000003</v>
      </c>
      <c r="Q106" s="700">
        <f>+P107/P106</f>
        <v>1.394793285264913</v>
      </c>
    </row>
    <row r="107" spans="1:17" s="21" customFormat="1" ht="13.5" customHeight="1" x14ac:dyDescent="0.3">
      <c r="A107" s="696"/>
      <c r="B107" s="697"/>
      <c r="C107" s="128" t="s">
        <v>97</v>
      </c>
      <c r="D107" s="50"/>
      <c r="E107" s="50"/>
      <c r="F107" s="143">
        <v>1737.78</v>
      </c>
      <c r="G107" s="50"/>
      <c r="H107" s="50"/>
      <c r="I107" s="302">
        <v>70661.789999999994</v>
      </c>
      <c r="J107" s="50"/>
      <c r="K107" s="49"/>
      <c r="L107" s="49"/>
      <c r="M107" s="49"/>
      <c r="N107" s="49"/>
      <c r="O107" s="49"/>
      <c r="P107" s="307">
        <f t="shared" si="0"/>
        <v>70661.789999999994</v>
      </c>
      <c r="Q107" s="701"/>
    </row>
    <row r="108" spans="1:17" s="21" customFormat="1" ht="13.5" customHeight="1" x14ac:dyDescent="0.3">
      <c r="A108" s="695" t="s">
        <v>225</v>
      </c>
      <c r="B108" s="385"/>
      <c r="C108" s="149" t="s">
        <v>98</v>
      </c>
      <c r="D108" s="150"/>
      <c r="E108" s="150"/>
      <c r="F108" s="151">
        <v>1683.85</v>
      </c>
      <c r="G108" s="150"/>
      <c r="H108" s="150"/>
      <c r="I108" s="303">
        <f>+F108</f>
        <v>1683.85</v>
      </c>
      <c r="J108" s="150"/>
      <c r="K108" s="152"/>
      <c r="L108" s="152"/>
      <c r="M108" s="152"/>
      <c r="N108" s="152"/>
      <c r="O108" s="152"/>
      <c r="P108" s="306">
        <f t="shared" si="0"/>
        <v>1683.85</v>
      </c>
      <c r="Q108" s="700">
        <f>+P109/P108</f>
        <v>0.7811681563084597</v>
      </c>
    </row>
    <row r="109" spans="1:17" s="21" customFormat="1" ht="13.5" customHeight="1" x14ac:dyDescent="0.3">
      <c r="A109" s="696"/>
      <c r="B109" s="697"/>
      <c r="C109" s="128" t="s">
        <v>97</v>
      </c>
      <c r="D109" s="50"/>
      <c r="E109" s="50"/>
      <c r="F109" s="143">
        <v>711.93</v>
      </c>
      <c r="G109" s="50"/>
      <c r="H109" s="50"/>
      <c r="I109" s="302">
        <v>1315.37</v>
      </c>
      <c r="J109" s="50"/>
      <c r="K109" s="49"/>
      <c r="L109" s="49"/>
      <c r="M109" s="49"/>
      <c r="N109" s="49"/>
      <c r="O109" s="49"/>
      <c r="P109" s="307">
        <f t="shared" si="0"/>
        <v>1315.37</v>
      </c>
      <c r="Q109" s="701"/>
    </row>
    <row r="110" spans="1:17" s="21" customFormat="1" ht="13.5" customHeight="1" x14ac:dyDescent="0.3">
      <c r="A110" s="695" t="s">
        <v>325</v>
      </c>
      <c r="B110" s="385"/>
      <c r="C110" s="149" t="s">
        <v>98</v>
      </c>
      <c r="D110" s="150"/>
      <c r="E110" s="150"/>
      <c r="F110" s="151">
        <v>2329.4</v>
      </c>
      <c r="G110" s="150"/>
      <c r="H110" s="150"/>
      <c r="I110" s="303">
        <f>+F110</f>
        <v>2329.4</v>
      </c>
      <c r="J110" s="150"/>
      <c r="K110" s="152"/>
      <c r="L110" s="152"/>
      <c r="M110" s="152"/>
      <c r="N110" s="152"/>
      <c r="O110" s="152"/>
      <c r="P110" s="306">
        <f t="shared" si="0"/>
        <v>2329.4</v>
      </c>
      <c r="Q110" s="700">
        <f>+P111/P110</f>
        <v>1.0632738044131536</v>
      </c>
    </row>
    <row r="111" spans="1:17" s="21" customFormat="1" ht="13.5" customHeight="1" x14ac:dyDescent="0.3">
      <c r="A111" s="696"/>
      <c r="B111" s="697"/>
      <c r="C111" s="128" t="s">
        <v>97</v>
      </c>
      <c r="D111" s="50"/>
      <c r="E111" s="50"/>
      <c r="F111" s="143">
        <v>1047.82</v>
      </c>
      <c r="G111" s="50"/>
      <c r="H111" s="50"/>
      <c r="I111" s="302">
        <v>2476.79</v>
      </c>
      <c r="J111" s="50"/>
      <c r="K111" s="49"/>
      <c r="L111" s="49"/>
      <c r="M111" s="49"/>
      <c r="N111" s="49"/>
      <c r="O111" s="49"/>
      <c r="P111" s="307">
        <f t="shared" si="0"/>
        <v>2476.79</v>
      </c>
      <c r="Q111" s="701"/>
    </row>
    <row r="112" spans="1:17" s="21" customFormat="1" ht="13.5" customHeight="1" x14ac:dyDescent="0.3">
      <c r="A112" s="695" t="s">
        <v>237</v>
      </c>
      <c r="B112" s="385"/>
      <c r="C112" s="149" t="s">
        <v>98</v>
      </c>
      <c r="D112" s="150"/>
      <c r="E112" s="150"/>
      <c r="F112" s="151">
        <v>73592369.650000006</v>
      </c>
      <c r="G112" s="150"/>
      <c r="H112" s="150"/>
      <c r="I112" s="303">
        <f>+F112</f>
        <v>73592369.650000006</v>
      </c>
      <c r="J112" s="150"/>
      <c r="K112" s="152"/>
      <c r="L112" s="152"/>
      <c r="M112" s="152"/>
      <c r="N112" s="152"/>
      <c r="O112" s="152"/>
      <c r="P112" s="306">
        <f t="shared" si="0"/>
        <v>73592369.650000006</v>
      </c>
      <c r="Q112" s="700">
        <f>+P113/P112</f>
        <v>1.9172651124164473</v>
      </c>
    </row>
    <row r="113" spans="1:17" s="21" customFormat="1" ht="13.5" customHeight="1" x14ac:dyDescent="0.3">
      <c r="A113" s="696"/>
      <c r="B113" s="697"/>
      <c r="C113" s="128" t="s">
        <v>97</v>
      </c>
      <c r="D113" s="50"/>
      <c r="E113" s="50"/>
      <c r="F113" s="143">
        <v>69343702.829999998</v>
      </c>
      <c r="G113" s="50"/>
      <c r="H113" s="50"/>
      <c r="I113" s="302">
        <v>141096082.87</v>
      </c>
      <c r="J113" s="50"/>
      <c r="K113" s="49"/>
      <c r="L113" s="49"/>
      <c r="M113" s="49"/>
      <c r="N113" s="49"/>
      <c r="O113" s="49"/>
      <c r="P113" s="307">
        <f t="shared" si="0"/>
        <v>141096082.87</v>
      </c>
      <c r="Q113" s="701"/>
    </row>
    <row r="114" spans="1:17" s="21" customFormat="1" ht="13.5" customHeight="1" x14ac:dyDescent="0.3">
      <c r="A114" s="695" t="s">
        <v>326</v>
      </c>
      <c r="B114" s="50"/>
      <c r="C114" s="149" t="s">
        <v>98</v>
      </c>
      <c r="D114" s="150"/>
      <c r="E114" s="150"/>
      <c r="F114" s="151">
        <v>8510722.5299999993</v>
      </c>
      <c r="G114" s="150"/>
      <c r="H114" s="150"/>
      <c r="I114" s="303">
        <f>+F114</f>
        <v>8510722.5299999993</v>
      </c>
      <c r="J114" s="150"/>
      <c r="K114" s="152"/>
      <c r="L114" s="152"/>
      <c r="M114" s="152"/>
      <c r="N114" s="152"/>
      <c r="O114" s="152"/>
      <c r="P114" s="306">
        <f t="shared" si="0"/>
        <v>8510722.5299999993</v>
      </c>
      <c r="Q114" s="698">
        <f>+P115/P114</f>
        <v>0.27958755459508561</v>
      </c>
    </row>
    <row r="115" spans="1:17" s="21" customFormat="1" ht="13.5" customHeight="1" x14ac:dyDescent="0.3">
      <c r="A115" s="696"/>
      <c r="B115" s="50"/>
      <c r="C115" s="128" t="s">
        <v>97</v>
      </c>
      <c r="D115" s="50"/>
      <c r="E115" s="50"/>
      <c r="F115" s="143">
        <v>860640</v>
      </c>
      <c r="G115" s="50"/>
      <c r="H115" s="50"/>
      <c r="I115" s="302">
        <v>2379492.1</v>
      </c>
      <c r="J115" s="50"/>
      <c r="K115" s="49"/>
      <c r="L115" s="49"/>
      <c r="M115" s="49"/>
      <c r="N115" s="49"/>
      <c r="O115" s="49"/>
      <c r="P115" s="307">
        <f t="shared" si="0"/>
        <v>2379492.1</v>
      </c>
      <c r="Q115" s="699"/>
    </row>
    <row r="116" spans="1:17" s="21" customFormat="1" ht="13.5" customHeight="1" x14ac:dyDescent="0.3">
      <c r="A116" s="695" t="s">
        <v>327</v>
      </c>
      <c r="B116" s="50"/>
      <c r="C116" s="149" t="s">
        <v>98</v>
      </c>
      <c r="D116" s="150"/>
      <c r="E116" s="150"/>
      <c r="F116" s="151">
        <v>18377265.870000001</v>
      </c>
      <c r="G116" s="150"/>
      <c r="H116" s="150"/>
      <c r="I116" s="303">
        <f>+F116</f>
        <v>18377265.870000001</v>
      </c>
      <c r="J116" s="150"/>
      <c r="K116" s="152"/>
      <c r="L116" s="152"/>
      <c r="M116" s="152"/>
      <c r="N116" s="152"/>
      <c r="O116" s="152"/>
      <c r="P116" s="306">
        <f t="shared" si="0"/>
        <v>18377265.870000001</v>
      </c>
      <c r="Q116" s="698">
        <f>+P117/P116</f>
        <v>0.11233500808028522</v>
      </c>
    </row>
    <row r="117" spans="1:17" s="21" customFormat="1" ht="13.5" customHeight="1" x14ac:dyDescent="0.3">
      <c r="A117" s="696"/>
      <c r="B117" s="50"/>
      <c r="C117" s="128" t="s">
        <v>97</v>
      </c>
      <c r="D117" s="50"/>
      <c r="E117" s="50"/>
      <c r="F117" s="143">
        <v>555347.15</v>
      </c>
      <c r="G117" s="50"/>
      <c r="H117" s="50"/>
      <c r="I117" s="302">
        <v>2064410.31</v>
      </c>
      <c r="J117" s="50"/>
      <c r="K117" s="49"/>
      <c r="L117" s="49"/>
      <c r="M117" s="49"/>
      <c r="N117" s="49"/>
      <c r="O117" s="49"/>
      <c r="P117" s="307">
        <f t="shared" si="0"/>
        <v>2064410.31</v>
      </c>
      <c r="Q117" s="699"/>
    </row>
    <row r="118" spans="1:17" s="21" customFormat="1" ht="13.5" customHeight="1" x14ac:dyDescent="0.3">
      <c r="A118" s="695" t="s">
        <v>328</v>
      </c>
      <c r="B118" s="50"/>
      <c r="C118" s="149" t="s">
        <v>98</v>
      </c>
      <c r="D118" s="150"/>
      <c r="E118" s="150"/>
      <c r="F118" s="151">
        <v>103435834.98</v>
      </c>
      <c r="G118" s="150"/>
      <c r="H118" s="150"/>
      <c r="I118" s="303">
        <f>+F118</f>
        <v>103435834.98</v>
      </c>
      <c r="J118" s="150"/>
      <c r="K118" s="152"/>
      <c r="L118" s="152"/>
      <c r="M118" s="152"/>
      <c r="N118" s="152"/>
      <c r="O118" s="152"/>
      <c r="P118" s="306">
        <f t="shared" si="0"/>
        <v>103435834.98</v>
      </c>
      <c r="Q118" s="698">
        <f>+P119/P118</f>
        <v>0.3193721016163058</v>
      </c>
    </row>
    <row r="119" spans="1:17" s="21" customFormat="1" ht="13.5" customHeight="1" x14ac:dyDescent="0.3">
      <c r="A119" s="696"/>
      <c r="B119" s="50"/>
      <c r="C119" s="128" t="s">
        <v>97</v>
      </c>
      <c r="D119" s="50"/>
      <c r="E119" s="50"/>
      <c r="F119" s="143">
        <v>13084680</v>
      </c>
      <c r="G119" s="50"/>
      <c r="H119" s="50"/>
      <c r="I119" s="302">
        <v>33034520</v>
      </c>
      <c r="J119" s="50"/>
      <c r="K119" s="49"/>
      <c r="L119" s="49"/>
      <c r="M119" s="49"/>
      <c r="N119" s="49"/>
      <c r="O119" s="49"/>
      <c r="P119" s="307">
        <f t="shared" si="0"/>
        <v>33034520</v>
      </c>
      <c r="Q119" s="699"/>
    </row>
    <row r="120" spans="1:17" s="21" customFormat="1" ht="13.5" customHeight="1" x14ac:dyDescent="0.3">
      <c r="A120" s="695" t="s">
        <v>256</v>
      </c>
      <c r="B120" s="50"/>
      <c r="C120" s="149" t="s">
        <v>98</v>
      </c>
      <c r="D120" s="150"/>
      <c r="E120" s="150"/>
      <c r="F120" s="151">
        <v>10789619.23</v>
      </c>
      <c r="G120" s="150"/>
      <c r="H120" s="150"/>
      <c r="I120" s="303">
        <f>+F120</f>
        <v>10789619.23</v>
      </c>
      <c r="J120" s="150"/>
      <c r="K120" s="152"/>
      <c r="L120" s="152"/>
      <c r="M120" s="152"/>
      <c r="N120" s="152"/>
      <c r="O120" s="152"/>
      <c r="P120" s="306">
        <f t="shared" si="0"/>
        <v>10789619.23</v>
      </c>
      <c r="Q120" s="698">
        <f>+P121/P120</f>
        <v>0.12740161359707222</v>
      </c>
    </row>
    <row r="121" spans="1:17" s="21" customFormat="1" ht="13.5" customHeight="1" x14ac:dyDescent="0.3">
      <c r="A121" s="696"/>
      <c r="B121" s="50"/>
      <c r="C121" s="128" t="s">
        <v>97</v>
      </c>
      <c r="D121" s="50"/>
      <c r="E121" s="50"/>
      <c r="F121" s="143">
        <v>475637.42</v>
      </c>
      <c r="G121" s="50"/>
      <c r="H121" s="50"/>
      <c r="I121" s="302">
        <v>1374614.9</v>
      </c>
      <c r="J121" s="50"/>
      <c r="K121" s="49"/>
      <c r="L121" s="49"/>
      <c r="M121" s="49"/>
      <c r="N121" s="49"/>
      <c r="O121" s="49"/>
      <c r="P121" s="307">
        <f t="shared" si="0"/>
        <v>1374614.9</v>
      </c>
      <c r="Q121" s="699"/>
    </row>
    <row r="122" spans="1:17" s="21" customFormat="1" ht="13.5" customHeight="1" x14ac:dyDescent="0.3">
      <c r="A122" s="695" t="s">
        <v>331</v>
      </c>
      <c r="B122" s="50"/>
      <c r="C122" s="149" t="s">
        <v>98</v>
      </c>
      <c r="D122" s="150"/>
      <c r="E122" s="150"/>
      <c r="F122" s="151">
        <v>64978240.539999999</v>
      </c>
      <c r="G122" s="150"/>
      <c r="H122" s="150"/>
      <c r="I122" s="303">
        <f>+F122</f>
        <v>64978240.539999999</v>
      </c>
      <c r="J122" s="150"/>
      <c r="K122" s="152"/>
      <c r="L122" s="152"/>
      <c r="M122" s="152"/>
      <c r="N122" s="152"/>
      <c r="O122" s="152"/>
      <c r="P122" s="306">
        <f t="shared" si="0"/>
        <v>64978240.539999999</v>
      </c>
      <c r="Q122" s="698">
        <f>+P123/P122</f>
        <v>0.63706208102876405</v>
      </c>
    </row>
    <row r="123" spans="1:17" s="21" customFormat="1" ht="24.75" customHeight="1" x14ac:dyDescent="0.3">
      <c r="A123" s="696"/>
      <c r="B123" s="50"/>
      <c r="C123" s="128" t="s">
        <v>97</v>
      </c>
      <c r="D123" s="50"/>
      <c r="E123" s="50"/>
      <c r="F123" s="143">
        <v>13569626.449999999</v>
      </c>
      <c r="G123" s="50"/>
      <c r="H123" s="50"/>
      <c r="I123" s="302">
        <v>41395173.140000001</v>
      </c>
      <c r="J123" s="50"/>
      <c r="K123" s="49"/>
      <c r="L123" s="49"/>
      <c r="M123" s="49"/>
      <c r="N123" s="49"/>
      <c r="O123" s="49"/>
      <c r="P123" s="307">
        <f t="shared" si="0"/>
        <v>41395173.140000001</v>
      </c>
      <c r="Q123" s="699"/>
    </row>
    <row r="124" spans="1:17" s="21" customFormat="1" ht="13.5" customHeight="1" x14ac:dyDescent="0.3">
      <c r="A124" s="695" t="s">
        <v>264</v>
      </c>
      <c r="B124" s="50"/>
      <c r="C124" s="149" t="s">
        <v>98</v>
      </c>
      <c r="D124" s="150"/>
      <c r="E124" s="150"/>
      <c r="F124" s="151">
        <v>130199787.83</v>
      </c>
      <c r="G124" s="150"/>
      <c r="H124" s="150"/>
      <c r="I124" s="303">
        <f>+F124</f>
        <v>130199787.83</v>
      </c>
      <c r="J124" s="150"/>
      <c r="K124" s="152"/>
      <c r="L124" s="152"/>
      <c r="M124" s="152"/>
      <c r="N124" s="152"/>
      <c r="O124" s="152"/>
      <c r="P124" s="306">
        <f t="shared" si="0"/>
        <v>130199787.83</v>
      </c>
      <c r="Q124" s="698">
        <f>+P125/P124</f>
        <v>0.36850879774586498</v>
      </c>
    </row>
    <row r="125" spans="1:17" s="21" customFormat="1" ht="13.5" customHeight="1" x14ac:dyDescent="0.3">
      <c r="A125" s="696"/>
      <c r="B125" s="50"/>
      <c r="C125" s="128" t="s">
        <v>97</v>
      </c>
      <c r="D125" s="50"/>
      <c r="E125" s="50"/>
      <c r="F125" s="143">
        <v>24995151.25</v>
      </c>
      <c r="G125" s="50"/>
      <c r="H125" s="50"/>
      <c r="I125" s="302">
        <v>47979767.280000001</v>
      </c>
      <c r="J125" s="50"/>
      <c r="K125" s="49"/>
      <c r="L125" s="49"/>
      <c r="M125" s="49"/>
      <c r="N125" s="49"/>
      <c r="O125" s="49"/>
      <c r="P125" s="307">
        <f t="shared" si="0"/>
        <v>47979767.280000001</v>
      </c>
      <c r="Q125" s="699"/>
    </row>
    <row r="126" spans="1:17" s="21" customFormat="1" ht="13.5" customHeight="1" x14ac:dyDescent="0.3">
      <c r="A126" s="695" t="s">
        <v>270</v>
      </c>
      <c r="B126" s="50"/>
      <c r="C126" s="149" t="s">
        <v>98</v>
      </c>
      <c r="D126" s="150"/>
      <c r="E126" s="150"/>
      <c r="F126" s="151">
        <v>28284898.280000001</v>
      </c>
      <c r="G126" s="150"/>
      <c r="H126" s="150"/>
      <c r="I126" s="303">
        <f>+F126</f>
        <v>28284898.280000001</v>
      </c>
      <c r="J126" s="150"/>
      <c r="K126" s="152"/>
      <c r="L126" s="152"/>
      <c r="M126" s="152"/>
      <c r="N126" s="152"/>
      <c r="O126" s="152"/>
      <c r="P126" s="306">
        <f t="shared" si="0"/>
        <v>28284898.280000001</v>
      </c>
      <c r="Q126" s="698">
        <f>+P127/P126</f>
        <v>8.0088190085582309E-2</v>
      </c>
    </row>
    <row r="127" spans="1:17" s="21" customFormat="1" ht="13.5" customHeight="1" x14ac:dyDescent="0.3">
      <c r="A127" s="696"/>
      <c r="B127" s="50"/>
      <c r="C127" s="128" t="s">
        <v>97</v>
      </c>
      <c r="D127" s="50"/>
      <c r="E127" s="50"/>
      <c r="F127" s="143">
        <v>661892.80000000005</v>
      </c>
      <c r="G127" s="50"/>
      <c r="H127" s="50"/>
      <c r="I127" s="302">
        <v>2265286.31</v>
      </c>
      <c r="J127" s="50"/>
      <c r="K127" s="49"/>
      <c r="L127" s="49"/>
      <c r="M127" s="49"/>
      <c r="N127" s="49"/>
      <c r="O127" s="49"/>
      <c r="P127" s="307">
        <f t="shared" si="0"/>
        <v>2265286.31</v>
      </c>
      <c r="Q127" s="699"/>
    </row>
    <row r="128" spans="1:17" s="21" customFormat="1" ht="13.5" customHeight="1" x14ac:dyDescent="0.3">
      <c r="A128" s="695" t="s">
        <v>273</v>
      </c>
      <c r="B128" s="50"/>
      <c r="C128" s="149" t="s">
        <v>98</v>
      </c>
      <c r="D128" s="150"/>
      <c r="E128" s="150"/>
      <c r="F128" s="151">
        <v>671716.71</v>
      </c>
      <c r="G128" s="150"/>
      <c r="H128" s="150"/>
      <c r="I128" s="303">
        <f>+F128</f>
        <v>671716.71</v>
      </c>
      <c r="J128" s="150"/>
      <c r="K128" s="152"/>
      <c r="L128" s="152"/>
      <c r="M128" s="152"/>
      <c r="N128" s="152"/>
      <c r="O128" s="152"/>
      <c r="P128" s="306">
        <f t="shared" si="0"/>
        <v>671716.71</v>
      </c>
      <c r="Q128" s="698">
        <f>+P129/P128</f>
        <v>0.11284801892154804</v>
      </c>
    </row>
    <row r="129" spans="1:18" s="21" customFormat="1" ht="13.5" customHeight="1" x14ac:dyDescent="0.3">
      <c r="A129" s="696"/>
      <c r="B129" s="50"/>
      <c r="C129" s="128" t="s">
        <v>97</v>
      </c>
      <c r="D129" s="50"/>
      <c r="E129" s="50"/>
      <c r="F129" s="143">
        <v>0</v>
      </c>
      <c r="G129" s="50"/>
      <c r="H129" s="50"/>
      <c r="I129" s="302">
        <v>75801.899999999994</v>
      </c>
      <c r="J129" s="50"/>
      <c r="K129" s="49"/>
      <c r="L129" s="49"/>
      <c r="M129" s="49"/>
      <c r="N129" s="49"/>
      <c r="O129" s="49"/>
      <c r="P129" s="307">
        <f t="shared" si="0"/>
        <v>75801.899999999994</v>
      </c>
      <c r="Q129" s="699"/>
    </row>
    <row r="130" spans="1:18" s="21" customFormat="1" ht="29.25" customHeight="1" x14ac:dyDescent="0.3">
      <c r="A130" s="695" t="s">
        <v>329</v>
      </c>
      <c r="B130" s="50"/>
      <c r="C130" s="149" t="s">
        <v>98</v>
      </c>
      <c r="D130" s="150"/>
      <c r="E130" s="150"/>
      <c r="F130" s="151">
        <v>250549243.27000001</v>
      </c>
      <c r="G130" s="150"/>
      <c r="H130" s="150"/>
      <c r="I130" s="303">
        <f>+F130</f>
        <v>250549243.27000001</v>
      </c>
      <c r="J130" s="150"/>
      <c r="K130" s="152"/>
      <c r="L130" s="152"/>
      <c r="M130" s="152"/>
      <c r="N130" s="152"/>
      <c r="O130" s="152"/>
      <c r="P130" s="306">
        <f t="shared" si="0"/>
        <v>250549243.27000001</v>
      </c>
      <c r="Q130" s="698">
        <f>+P131/P130</f>
        <v>5.1035467571619933E-2</v>
      </c>
    </row>
    <row r="131" spans="1:18" s="21" customFormat="1" ht="29.25" customHeight="1" x14ac:dyDescent="0.3">
      <c r="A131" s="696"/>
      <c r="B131" s="50"/>
      <c r="C131" s="128" t="s">
        <v>97</v>
      </c>
      <c r="D131" s="50"/>
      <c r="E131" s="50"/>
      <c r="F131" s="143">
        <v>2531980.81</v>
      </c>
      <c r="G131" s="50"/>
      <c r="H131" s="50"/>
      <c r="I131" s="302">
        <v>12786897.779999999</v>
      </c>
      <c r="J131" s="50"/>
      <c r="K131" s="49"/>
      <c r="L131" s="49"/>
      <c r="M131" s="49"/>
      <c r="N131" s="49"/>
      <c r="O131" s="49"/>
      <c r="P131" s="307">
        <f t="shared" si="0"/>
        <v>12786897.779999999</v>
      </c>
      <c r="Q131" s="699"/>
    </row>
    <row r="132" spans="1:18" s="21" customFormat="1" ht="14.25" customHeight="1" x14ac:dyDescent="0.3">
      <c r="A132" s="197"/>
      <c r="B132" s="52"/>
      <c r="C132" s="144"/>
      <c r="D132" s="52"/>
      <c r="E132" s="52"/>
      <c r="F132" s="145"/>
      <c r="G132" s="52"/>
      <c r="H132" s="52"/>
      <c r="I132" s="52"/>
      <c r="J132" s="52"/>
      <c r="K132" s="146"/>
      <c r="L132" s="146"/>
      <c r="M132" s="146"/>
      <c r="N132" s="146"/>
      <c r="O132" s="146"/>
      <c r="P132" s="147"/>
      <c r="Q132" s="148"/>
    </row>
    <row r="133" spans="1:18" s="21" customFormat="1" ht="14.25" customHeight="1" x14ac:dyDescent="0.3">
      <c r="A133" s="755" t="s">
        <v>330</v>
      </c>
      <c r="B133" s="153"/>
      <c r="C133" s="154" t="s">
        <v>98</v>
      </c>
      <c r="D133" s="153"/>
      <c r="E133" s="153"/>
      <c r="F133" s="199">
        <f>+F92+F94+F96+F98+F100+F104+F106+F108+F110+F112+F114+F116+F118+F120+F122+F124+F126+F128+F130+F102</f>
        <v>808744701.56000006</v>
      </c>
      <c r="G133" s="153"/>
      <c r="H133" s="153"/>
      <c r="I133" s="304">
        <f>+I92+I94+I96+I98+I100+I102+I104+I106+I108+I110+I112+I114+I116+I118+I120+I122+I124+I126+I128+I130</f>
        <v>808744701.56000006</v>
      </c>
      <c r="J133" s="153"/>
      <c r="K133" s="155"/>
      <c r="L133" s="155"/>
      <c r="M133" s="155"/>
      <c r="N133" s="155"/>
      <c r="O133" s="198"/>
      <c r="P133" s="309">
        <f>+P92+P94+P96+P98+P100+P102+P104+P106+P108+P110+P112+P114+P116+P118+P120+P122+P124+P126+P128+P130</f>
        <v>808744701.56000006</v>
      </c>
      <c r="Q133" s="757">
        <f>+P134/P133</f>
        <v>0.42960543417448721</v>
      </c>
      <c r="R133" s="308"/>
    </row>
    <row r="134" spans="1:18" s="21" customFormat="1" ht="14.25" customHeight="1" x14ac:dyDescent="0.3">
      <c r="A134" s="756"/>
      <c r="B134" s="156"/>
      <c r="C134" s="154" t="s">
        <v>97</v>
      </c>
      <c r="D134" s="156"/>
      <c r="E134" s="156"/>
      <c r="F134" s="200">
        <f>+F93+F95+F97+F99+F101+F105+F107+F109+F111+F113+F115+F117+F119+F121+F123+F125+F127+F129+F131+F103</f>
        <v>156104157.26000005</v>
      </c>
      <c r="G134" s="156"/>
      <c r="H134" s="156"/>
      <c r="I134" s="305">
        <f>+I93+I95+I97+I99+I101+I103+I105+I107+I109+I111+I113+I115+I117+I119+I121+I123+I125+I127+I129+I131</f>
        <v>347441118.64999992</v>
      </c>
      <c r="J134" s="156"/>
      <c r="K134" s="157"/>
      <c r="L134" s="157"/>
      <c r="M134" s="157"/>
      <c r="N134" s="157"/>
      <c r="O134" s="201"/>
      <c r="P134" s="310">
        <f>+P93+P95+P97+P99+P101+P103+P105+P107+P109+P111+P113+P115+P117+P119+P121+P123+P125+P127+P129+P131</f>
        <v>347441118.64999992</v>
      </c>
      <c r="Q134" s="758"/>
    </row>
    <row r="135" spans="1:18" s="21" customFormat="1" x14ac:dyDescent="0.3">
      <c r="A135" s="10"/>
      <c r="F135" s="243"/>
      <c r="Q135" s="14"/>
    </row>
    <row r="136" spans="1:18" s="21" customFormat="1" x14ac:dyDescent="0.3">
      <c r="A136" s="744" t="s">
        <v>95</v>
      </c>
      <c r="B136" s="745"/>
      <c r="C136" s="745"/>
      <c r="D136" s="748"/>
      <c r="E136" s="748"/>
      <c r="F136" s="748"/>
      <c r="G136" s="748"/>
      <c r="H136" s="748"/>
      <c r="I136" s="748"/>
      <c r="J136" s="748"/>
      <c r="K136" s="748"/>
      <c r="L136" s="748"/>
      <c r="M136" s="748"/>
      <c r="N136" s="748"/>
      <c r="O136" s="748"/>
      <c r="P136" s="748"/>
      <c r="Q136" s="749"/>
    </row>
    <row r="137" spans="1:18" s="21" customFormat="1" ht="68.25" customHeight="1" x14ac:dyDescent="0.3">
      <c r="A137" s="746"/>
      <c r="B137" s="747"/>
      <c r="C137" s="747"/>
      <c r="D137" s="750"/>
      <c r="E137" s="750"/>
      <c r="F137" s="750"/>
      <c r="G137" s="750"/>
      <c r="H137" s="750"/>
      <c r="I137" s="750"/>
      <c r="J137" s="750"/>
      <c r="K137" s="750"/>
      <c r="L137" s="750"/>
      <c r="M137" s="750"/>
      <c r="N137" s="750"/>
      <c r="O137" s="750"/>
      <c r="P137" s="750"/>
      <c r="Q137" s="751"/>
    </row>
    <row r="138" spans="1:18" s="21" customFormat="1" x14ac:dyDescent="0.3">
      <c r="A138" s="10"/>
      <c r="F138" s="243"/>
      <c r="Q138" s="14"/>
    </row>
    <row r="139" spans="1:18" s="21" customFormat="1" x14ac:dyDescent="0.3">
      <c r="A139" s="689" t="s">
        <v>96</v>
      </c>
      <c r="B139" s="690"/>
      <c r="C139" s="690"/>
      <c r="D139" s="690"/>
      <c r="F139" s="243"/>
      <c r="Q139" s="14"/>
    </row>
    <row r="140" spans="1:18" s="21" customFormat="1" x14ac:dyDescent="0.3">
      <c r="A140" s="10"/>
      <c r="F140" s="243"/>
      <c r="Q140" s="14"/>
    </row>
    <row r="141" spans="1:18" s="21" customFormat="1" ht="15" thickBot="1" x14ac:dyDescent="0.35">
      <c r="A141" s="129"/>
      <c r="B141" s="130"/>
      <c r="C141" s="130"/>
      <c r="D141" s="130"/>
      <c r="E141" s="130"/>
      <c r="F141" s="142"/>
      <c r="G141" s="130"/>
      <c r="H141" s="130"/>
      <c r="I141" s="130"/>
      <c r="J141" s="130"/>
      <c r="K141" s="130"/>
      <c r="L141" s="130"/>
      <c r="M141" s="130"/>
      <c r="N141" s="130"/>
      <c r="O141" s="130"/>
      <c r="P141" s="130"/>
      <c r="Q141" s="131"/>
    </row>
    <row r="147" spans="7:8" x14ac:dyDescent="0.3">
      <c r="G147" s="754"/>
      <c r="H147" s="754"/>
    </row>
    <row r="148" spans="7:8" x14ac:dyDescent="0.3">
      <c r="G148" s="754"/>
      <c r="H148" s="754"/>
    </row>
  </sheetData>
  <mergeCells count="220">
    <mergeCell ref="G147:H147"/>
    <mergeCell ref="G148:H148"/>
    <mergeCell ref="A126:A127"/>
    <mergeCell ref="Q126:Q127"/>
    <mergeCell ref="A128:A129"/>
    <mergeCell ref="Q128:Q129"/>
    <mergeCell ref="A130:A131"/>
    <mergeCell ref="Q130:Q131"/>
    <mergeCell ref="A133:A134"/>
    <mergeCell ref="Q133:Q134"/>
    <mergeCell ref="A114:A115"/>
    <mergeCell ref="A116:A117"/>
    <mergeCell ref="A118:A119"/>
    <mergeCell ref="A120:A121"/>
    <mergeCell ref="A122:A123"/>
    <mergeCell ref="A124:A125"/>
    <mergeCell ref="Q114:Q115"/>
    <mergeCell ref="Q116:Q117"/>
    <mergeCell ref="Q118:Q119"/>
    <mergeCell ref="Q120:Q121"/>
    <mergeCell ref="Q122:Q123"/>
    <mergeCell ref="Q124:Q125"/>
    <mergeCell ref="A108:A109"/>
    <mergeCell ref="B108:B109"/>
    <mergeCell ref="Q108:Q109"/>
    <mergeCell ref="A110:A111"/>
    <mergeCell ref="B110:B111"/>
    <mergeCell ref="Q110:Q111"/>
    <mergeCell ref="A112:A113"/>
    <mergeCell ref="B112:B113"/>
    <mergeCell ref="Q112:Q113"/>
    <mergeCell ref="P53:Q53"/>
    <mergeCell ref="A1:Q1"/>
    <mergeCell ref="A136:C137"/>
    <mergeCell ref="D136:Q137"/>
    <mergeCell ref="A139:D139"/>
    <mergeCell ref="A13:D13"/>
    <mergeCell ref="F13:G13"/>
    <mergeCell ref="H13:I13"/>
    <mergeCell ref="N13:Q13"/>
    <mergeCell ref="A14:D15"/>
    <mergeCell ref="E14:E15"/>
    <mergeCell ref="F14:G15"/>
    <mergeCell ref="H14:I15"/>
    <mergeCell ref="N14:Q15"/>
    <mergeCell ref="A16:C16"/>
    <mergeCell ref="D16:Q16"/>
    <mergeCell ref="A18:Q18"/>
    <mergeCell ref="A19:B19"/>
    <mergeCell ref="C19:E19"/>
    <mergeCell ref="F19:H19"/>
    <mergeCell ref="I19:K19"/>
    <mergeCell ref="A32:B32"/>
    <mergeCell ref="A33:B33"/>
    <mergeCell ref="A20:B20"/>
    <mergeCell ref="L19:N19"/>
    <mergeCell ref="O19:Q19"/>
    <mergeCell ref="A22:C22"/>
    <mergeCell ref="A21:C21"/>
    <mergeCell ref="D21:Q21"/>
    <mergeCell ref="D22:Q22"/>
    <mergeCell ref="O20:Q20"/>
    <mergeCell ref="L20:N20"/>
    <mergeCell ref="I20:K20"/>
    <mergeCell ref="F20:H20"/>
    <mergeCell ref="C20:E20"/>
    <mergeCell ref="A24:Q24"/>
    <mergeCell ref="A25:B25"/>
    <mergeCell ref="C25:E25"/>
    <mergeCell ref="F25:H25"/>
    <mergeCell ref="I25:K26"/>
    <mergeCell ref="L25:N25"/>
    <mergeCell ref="O25:Q25"/>
    <mergeCell ref="A26:B26"/>
    <mergeCell ref="C26:E26"/>
    <mergeCell ref="F26:H26"/>
    <mergeCell ref="L26:N26"/>
    <mergeCell ref="O26:Q26"/>
    <mergeCell ref="A2:Q2"/>
    <mergeCell ref="A4:Q4"/>
    <mergeCell ref="O5:Q5"/>
    <mergeCell ref="O6:Q6"/>
    <mergeCell ref="A12:B12"/>
    <mergeCell ref="A11:Q11"/>
    <mergeCell ref="C12:Q12"/>
    <mergeCell ref="A6:C6"/>
    <mergeCell ref="A9:B9"/>
    <mergeCell ref="A8:Q8"/>
    <mergeCell ref="C9:Q9"/>
    <mergeCell ref="A5:C5"/>
    <mergeCell ref="D5:F5"/>
    <mergeCell ref="G5:J5"/>
    <mergeCell ref="K5:N5"/>
    <mergeCell ref="D6:F6"/>
    <mergeCell ref="G6:J6"/>
    <mergeCell ref="K6:N6"/>
    <mergeCell ref="J13:M13"/>
    <mergeCell ref="J14:M15"/>
    <mergeCell ref="A69:Q69"/>
    <mergeCell ref="A29:Q29"/>
    <mergeCell ref="A42:Q42"/>
    <mergeCell ref="A57:Q57"/>
    <mergeCell ref="A58:Q58"/>
    <mergeCell ref="A59:Q59"/>
    <mergeCell ref="A60:B60"/>
    <mergeCell ref="C60:Q60"/>
    <mergeCell ref="A34:B34"/>
    <mergeCell ref="C34:Q34"/>
    <mergeCell ref="A46:B46"/>
    <mergeCell ref="H49:I49"/>
    <mergeCell ref="J49:K49"/>
    <mergeCell ref="L49:M49"/>
    <mergeCell ref="L38:M38"/>
    <mergeCell ref="P39:Q39"/>
    <mergeCell ref="A30:Q30"/>
    <mergeCell ref="A43:Q43"/>
    <mergeCell ref="C44:Q44"/>
    <mergeCell ref="A31:Q31"/>
    <mergeCell ref="C32:Q32"/>
    <mergeCell ref="C33:Q33"/>
    <mergeCell ref="A36:Q36"/>
    <mergeCell ref="C37:D37"/>
    <mergeCell ref="L66:M66"/>
    <mergeCell ref="P67:Q67"/>
    <mergeCell ref="A61:B61"/>
    <mergeCell ref="C61:Q61"/>
    <mergeCell ref="A64:Q64"/>
    <mergeCell ref="C65:D65"/>
    <mergeCell ref="F65:G65"/>
    <mergeCell ref="H65:I65"/>
    <mergeCell ref="J65:K65"/>
    <mergeCell ref="L65:M65"/>
    <mergeCell ref="C62:Q62"/>
    <mergeCell ref="C52:D52"/>
    <mergeCell ref="F52:G52"/>
    <mergeCell ref="H52:I52"/>
    <mergeCell ref="J52:K52"/>
    <mergeCell ref="L52:M52"/>
    <mergeCell ref="F37:G37"/>
    <mergeCell ref="H37:I37"/>
    <mergeCell ref="J37:K37"/>
    <mergeCell ref="L37:M37"/>
    <mergeCell ref="A48:Q48"/>
    <mergeCell ref="C49:D49"/>
    <mergeCell ref="A68:Q68"/>
    <mergeCell ref="A70:B70"/>
    <mergeCell ref="C70:Q70"/>
    <mergeCell ref="A71:B71"/>
    <mergeCell ref="C71:Q71"/>
    <mergeCell ref="A74:Q74"/>
    <mergeCell ref="A72:B72"/>
    <mergeCell ref="C72:Q72"/>
    <mergeCell ref="C66:D66"/>
    <mergeCell ref="F66:G66"/>
    <mergeCell ref="H66:I66"/>
    <mergeCell ref="J66:K66"/>
    <mergeCell ref="Q92:Q93"/>
    <mergeCell ref="Q94:Q95"/>
    <mergeCell ref="Q96:Q97"/>
    <mergeCell ref="Q98:Q99"/>
    <mergeCell ref="A92:A93"/>
    <mergeCell ref="B92:B93"/>
    <mergeCell ref="A94:A95"/>
    <mergeCell ref="B94:B95"/>
    <mergeCell ref="A96:A97"/>
    <mergeCell ref="B96:B97"/>
    <mergeCell ref="A98:A99"/>
    <mergeCell ref="B98:B99"/>
    <mergeCell ref="A100:A101"/>
    <mergeCell ref="B100:B101"/>
    <mergeCell ref="Q100:Q101"/>
    <mergeCell ref="A104:A105"/>
    <mergeCell ref="B104:B105"/>
    <mergeCell ref="Q104:Q105"/>
    <mergeCell ref="A106:A107"/>
    <mergeCell ref="B106:B107"/>
    <mergeCell ref="Q106:Q107"/>
    <mergeCell ref="A102:A103"/>
    <mergeCell ref="A83:C84"/>
    <mergeCell ref="A86:D86"/>
    <mergeCell ref="D83:Q84"/>
    <mergeCell ref="A89:Q89"/>
    <mergeCell ref="A90:A91"/>
    <mergeCell ref="B90:B91"/>
    <mergeCell ref="C90:O90"/>
    <mergeCell ref="P90:P91"/>
    <mergeCell ref="Q90:Q91"/>
    <mergeCell ref="P77:Q77"/>
    <mergeCell ref="A55:O55"/>
    <mergeCell ref="P55:Q55"/>
    <mergeCell ref="A79:O79"/>
    <mergeCell ref="P79:Q79"/>
    <mergeCell ref="A81:O81"/>
    <mergeCell ref="A50:Q50"/>
    <mergeCell ref="C51:D51"/>
    <mergeCell ref="F51:G51"/>
    <mergeCell ref="H51:I51"/>
    <mergeCell ref="J51:K51"/>
    <mergeCell ref="L51:M51"/>
    <mergeCell ref="P81:Q81"/>
    <mergeCell ref="A62:B62"/>
    <mergeCell ref="C75:D75"/>
    <mergeCell ref="F75:G75"/>
    <mergeCell ref="H75:I75"/>
    <mergeCell ref="J75:K75"/>
    <mergeCell ref="L75:M75"/>
    <mergeCell ref="C76:D76"/>
    <mergeCell ref="F76:G76"/>
    <mergeCell ref="H76:I76"/>
    <mergeCell ref="J76:K76"/>
    <mergeCell ref="L76:M76"/>
    <mergeCell ref="F49:G49"/>
    <mergeCell ref="A44:B44"/>
    <mergeCell ref="A45:B45"/>
    <mergeCell ref="C46:Q46"/>
    <mergeCell ref="C38:D38"/>
    <mergeCell ref="F38:G38"/>
    <mergeCell ref="H38:I38"/>
    <mergeCell ref="J38:K38"/>
    <mergeCell ref="C45:Q45"/>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0000000}">
          <x14:formula1>
            <xm:f>Datos!$C$4:$C$5</xm:f>
          </x14:formula1>
          <xm:sqref>C34:Q34 C46:Q46 C62:Q62 C72:Q72</xm:sqref>
        </x14:dataValidation>
        <x14:dataValidation type="list" allowBlank="1" showInputMessage="1" showErrorMessage="1" xr:uid="{00000000-0002-0000-0800-000001000000}">
          <x14:formula1>
            <xm:f>Datos!$B$14:$B$18</xm:f>
          </x14:formula1>
          <xm:sqref>H14:I15</xm:sqref>
        </x14:dataValidation>
        <x14:dataValidation type="list" allowBlank="1" showInputMessage="1" showErrorMessage="1" xr:uid="{00000000-0002-0000-0800-000002000000}">
          <x14:formula1>
            <xm:f>Datos!$B$21:$B$23</xm:f>
          </x14:formula1>
          <xm:sqref>F26:H26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T207"/>
  <sheetViews>
    <sheetView showGridLines="0" topLeftCell="A180" zoomScaleNormal="100" zoomScaleSheetLayoutView="100" workbookViewId="0">
      <selection activeCell="Q106" sqref="Q106:Q107"/>
    </sheetView>
  </sheetViews>
  <sheetFormatPr baseColWidth="10" defaultRowHeight="14.25" x14ac:dyDescent="0.3"/>
  <cols>
    <col min="1" max="1" width="28.28515625" style="71" customWidth="1"/>
    <col min="2" max="2" width="14.85546875" style="71" customWidth="1"/>
    <col min="3" max="3" width="13.85546875" style="71" customWidth="1"/>
    <col min="4" max="5" width="5.7109375" style="71" customWidth="1"/>
    <col min="6" max="6" width="13.85546875" style="71" customWidth="1"/>
    <col min="7" max="8" width="7.140625" style="71" customWidth="1"/>
    <col min="9" max="9" width="14.5703125" style="71" customWidth="1"/>
    <col min="10" max="12" width="9.42578125" style="71" customWidth="1"/>
    <col min="13" max="13" width="11.42578125" style="71"/>
    <col min="14" max="14" width="16" style="71" customWidth="1"/>
    <col min="15" max="15" width="15.42578125" style="71" customWidth="1"/>
    <col min="16" max="16" width="17" style="71" customWidth="1"/>
    <col min="17" max="17" width="18" style="71" customWidth="1"/>
    <col min="18" max="16384" width="11.42578125" style="71"/>
  </cols>
  <sheetData>
    <row r="1" spans="1:17" ht="75" customHeight="1" thickBot="1" x14ac:dyDescent="0.35">
      <c r="A1" s="762" t="s">
        <v>180</v>
      </c>
      <c r="B1" s="763"/>
      <c r="C1" s="763"/>
      <c r="D1" s="763"/>
      <c r="E1" s="763"/>
      <c r="F1" s="763"/>
      <c r="G1" s="763"/>
      <c r="H1" s="763"/>
      <c r="I1" s="763"/>
      <c r="J1" s="763"/>
      <c r="K1" s="763"/>
      <c r="L1" s="763"/>
      <c r="M1" s="763"/>
      <c r="N1" s="763"/>
      <c r="O1" s="763"/>
      <c r="P1" s="763"/>
      <c r="Q1" s="764"/>
    </row>
    <row r="2" spans="1:17" ht="18.95" customHeight="1" x14ac:dyDescent="0.3">
      <c r="A2" s="586" t="s">
        <v>0</v>
      </c>
      <c r="B2" s="587"/>
      <c r="C2" s="587"/>
      <c r="D2" s="587"/>
      <c r="E2" s="587"/>
      <c r="F2" s="587"/>
      <c r="G2" s="587"/>
      <c r="H2" s="587"/>
      <c r="I2" s="587"/>
      <c r="J2" s="587"/>
      <c r="K2" s="587"/>
      <c r="L2" s="587"/>
      <c r="M2" s="587"/>
      <c r="N2" s="587"/>
      <c r="O2" s="587"/>
      <c r="P2" s="587"/>
      <c r="Q2" s="588"/>
    </row>
    <row r="3" spans="1:17" ht="15.75" customHeight="1" x14ac:dyDescent="0.3">
      <c r="A3" s="70"/>
      <c r="Q3" s="74"/>
    </row>
    <row r="4" spans="1:17" ht="27" customHeight="1" x14ac:dyDescent="0.3">
      <c r="A4" s="554" t="s">
        <v>1</v>
      </c>
      <c r="B4" s="555"/>
      <c r="C4" s="555"/>
      <c r="D4" s="555"/>
      <c r="E4" s="555"/>
      <c r="F4" s="555"/>
      <c r="G4" s="555"/>
      <c r="H4" s="555"/>
      <c r="I4" s="555"/>
      <c r="J4" s="555"/>
      <c r="K4" s="555"/>
      <c r="L4" s="555"/>
      <c r="M4" s="555"/>
      <c r="N4" s="555"/>
      <c r="O4" s="555"/>
      <c r="P4" s="555"/>
      <c r="Q4" s="556"/>
    </row>
    <row r="5" spans="1:17" ht="18" customHeight="1" x14ac:dyDescent="0.3">
      <c r="A5" s="765" t="s">
        <v>37</v>
      </c>
      <c r="B5" s="740"/>
      <c r="C5" s="740"/>
      <c r="D5" s="740" t="s">
        <v>113</v>
      </c>
      <c r="E5" s="740"/>
      <c r="F5" s="740"/>
      <c r="G5" s="735" t="s">
        <v>2</v>
      </c>
      <c r="H5" s="735"/>
      <c r="I5" s="735"/>
      <c r="J5" s="735"/>
      <c r="K5" s="735" t="s">
        <v>99</v>
      </c>
      <c r="L5" s="735"/>
      <c r="M5" s="735"/>
      <c r="N5" s="735"/>
      <c r="O5" s="735" t="s">
        <v>406</v>
      </c>
      <c r="P5" s="735"/>
      <c r="Q5" s="766"/>
    </row>
    <row r="6" spans="1:17" s="113" customFormat="1" ht="46.5" customHeight="1" x14ac:dyDescent="0.3">
      <c r="A6" s="727" t="str">
        <f>PROPOSITO!A6</f>
        <v>INTERAPAS</v>
      </c>
      <c r="B6" s="721"/>
      <c r="C6" s="721"/>
      <c r="D6" s="582" t="str">
        <f>PROPOSITO!D6</f>
        <v>AGU25 - DRE25</v>
      </c>
      <c r="E6" s="582"/>
      <c r="F6" s="582"/>
      <c r="G6" s="582" t="str">
        <f>PROPOSITO!G6</f>
        <v>Operación y Mantenimiento (extracción, distribución y saneamiento)</v>
      </c>
      <c r="H6" s="582"/>
      <c r="I6" s="582"/>
      <c r="J6" s="582"/>
      <c r="K6" s="582" t="str">
        <f>PROPOSITO!K6</f>
        <v>Dirección de Operacióin y Mantenimiento, Cerro de San Pedro, Soledad de Graciano Sánchez y Villa de Pozos, Dirección de Construcción y Fraccionamientos.</v>
      </c>
      <c r="L6" s="582"/>
      <c r="M6" s="582"/>
      <c r="N6" s="582"/>
      <c r="O6" s="590">
        <f>PROPOSITO!O6</f>
        <v>999002018.8900001</v>
      </c>
      <c r="P6" s="590"/>
      <c r="Q6" s="591"/>
    </row>
    <row r="7" spans="1:17" ht="6" customHeight="1" x14ac:dyDescent="0.3">
      <c r="A7" s="80"/>
      <c r="B7" s="81"/>
      <c r="C7" s="81"/>
      <c r="D7" s="81"/>
      <c r="E7" s="81"/>
      <c r="F7" s="82"/>
      <c r="G7" s="82"/>
      <c r="H7" s="82"/>
      <c r="I7" s="82"/>
      <c r="J7" s="82"/>
      <c r="K7" s="82"/>
      <c r="L7" s="82"/>
      <c r="Q7" s="74"/>
    </row>
    <row r="8" spans="1:17" ht="19.5" customHeight="1" x14ac:dyDescent="0.3">
      <c r="A8" s="759" t="s">
        <v>4</v>
      </c>
      <c r="B8" s="760"/>
      <c r="C8" s="760"/>
      <c r="D8" s="760"/>
      <c r="E8" s="760"/>
      <c r="F8" s="760"/>
      <c r="G8" s="760"/>
      <c r="H8" s="760"/>
      <c r="I8" s="760"/>
      <c r="J8" s="760"/>
      <c r="K8" s="760"/>
      <c r="L8" s="760"/>
      <c r="M8" s="760"/>
      <c r="N8" s="760"/>
      <c r="O8" s="760"/>
      <c r="P8" s="760"/>
      <c r="Q8" s="761"/>
    </row>
    <row r="9" spans="1:17" ht="40.5" customHeight="1" x14ac:dyDescent="0.3">
      <c r="A9" s="641" t="s">
        <v>62</v>
      </c>
      <c r="B9" s="642"/>
      <c r="C9" s="767" t="str">
        <f>MIR!A65</f>
        <v>La atención oportuna a fugas de agua en las líneas de conducción de distribuciñin de agua potabe, ya sea en sitios puntuales o la rehabilitación de tramos de red de agua, es de vital importancia para evitar el desperdicio de agua y la pérdida de presión en las líneas.</v>
      </c>
      <c r="D9" s="767"/>
      <c r="E9" s="767"/>
      <c r="F9" s="767"/>
      <c r="G9" s="767"/>
      <c r="H9" s="767"/>
      <c r="I9" s="767"/>
      <c r="J9" s="767"/>
      <c r="K9" s="767"/>
      <c r="L9" s="767"/>
      <c r="M9" s="767"/>
      <c r="N9" s="767"/>
      <c r="O9" s="767"/>
      <c r="P9" s="767"/>
      <c r="Q9" s="768"/>
    </row>
    <row r="10" spans="1:17" x14ac:dyDescent="0.3">
      <c r="A10" s="70"/>
      <c r="Q10" s="74"/>
    </row>
    <row r="11" spans="1:17" x14ac:dyDescent="0.3">
      <c r="A11" s="351" t="s">
        <v>5</v>
      </c>
      <c r="B11" s="352"/>
      <c r="C11" s="352"/>
      <c r="D11" s="352"/>
      <c r="E11" s="352"/>
      <c r="F11" s="352"/>
      <c r="G11" s="352"/>
      <c r="H11" s="352"/>
      <c r="I11" s="352"/>
      <c r="J11" s="352"/>
      <c r="K11" s="352"/>
      <c r="L11" s="352"/>
      <c r="M11" s="352"/>
      <c r="N11" s="352"/>
      <c r="O11" s="352"/>
      <c r="P11" s="352"/>
      <c r="Q11" s="353"/>
    </row>
    <row r="12" spans="1:17" ht="17.25" customHeight="1" x14ac:dyDescent="0.3">
      <c r="A12" s="725" t="s">
        <v>178</v>
      </c>
      <c r="B12" s="726"/>
      <c r="C12" s="534" t="str">
        <f>MIR!F65</f>
        <v>11. Atención a fugas de agua reparadas.</v>
      </c>
      <c r="D12" s="534"/>
      <c r="E12" s="534"/>
      <c r="F12" s="534"/>
      <c r="G12" s="534"/>
      <c r="H12" s="534"/>
      <c r="I12" s="534"/>
      <c r="J12" s="534"/>
      <c r="K12" s="534"/>
      <c r="L12" s="534"/>
      <c r="M12" s="534"/>
      <c r="N12" s="534"/>
      <c r="O12" s="534"/>
      <c r="P12" s="534"/>
      <c r="Q12" s="535"/>
    </row>
    <row r="13" spans="1:17" ht="27" customHeight="1" x14ac:dyDescent="0.3">
      <c r="A13" s="733" t="s">
        <v>120</v>
      </c>
      <c r="B13" s="734"/>
      <c r="C13" s="734"/>
      <c r="D13" s="734"/>
      <c r="E13" s="118" t="s">
        <v>82</v>
      </c>
      <c r="F13" s="734" t="s">
        <v>7</v>
      </c>
      <c r="G13" s="734"/>
      <c r="H13" s="734" t="s">
        <v>103</v>
      </c>
      <c r="I13" s="734"/>
      <c r="J13" s="712" t="s">
        <v>104</v>
      </c>
      <c r="K13" s="713"/>
      <c r="L13" s="713"/>
      <c r="M13" s="714"/>
      <c r="N13" s="734" t="s">
        <v>115</v>
      </c>
      <c r="O13" s="734"/>
      <c r="P13" s="734"/>
      <c r="Q13" s="741"/>
    </row>
    <row r="14" spans="1:17" ht="44.25" customHeight="1" x14ac:dyDescent="0.3">
      <c r="A14" s="636" t="s">
        <v>181</v>
      </c>
      <c r="B14" s="551"/>
      <c r="C14" s="551"/>
      <c r="D14" s="551"/>
      <c r="E14" s="630" t="str">
        <f>MIR!A70</f>
        <v>Gestión</v>
      </c>
      <c r="F14" s="630" t="str">
        <f>MIR!D70</f>
        <v>Calidad</v>
      </c>
      <c r="G14" s="630"/>
      <c r="H14" s="630" t="s">
        <v>52</v>
      </c>
      <c r="I14" s="630"/>
      <c r="J14" s="715" t="s">
        <v>143</v>
      </c>
      <c r="K14" s="716"/>
      <c r="L14" s="716"/>
      <c r="M14" s="717"/>
      <c r="N14" s="551"/>
      <c r="O14" s="551"/>
      <c r="P14" s="551"/>
      <c r="Q14" s="553"/>
    </row>
    <row r="15" spans="1:17" ht="44.25" customHeight="1" x14ac:dyDescent="0.3">
      <c r="A15" s="636"/>
      <c r="B15" s="551"/>
      <c r="C15" s="551"/>
      <c r="D15" s="551"/>
      <c r="E15" s="630"/>
      <c r="F15" s="630"/>
      <c r="G15" s="630"/>
      <c r="H15" s="630"/>
      <c r="I15" s="630"/>
      <c r="J15" s="718"/>
      <c r="K15" s="719"/>
      <c r="L15" s="719"/>
      <c r="M15" s="720"/>
      <c r="N15" s="551"/>
      <c r="O15" s="551"/>
      <c r="P15" s="551"/>
      <c r="Q15" s="553"/>
    </row>
    <row r="16" spans="1:17" ht="21.75" customHeight="1" x14ac:dyDescent="0.3">
      <c r="A16" s="752" t="s">
        <v>8</v>
      </c>
      <c r="B16" s="753"/>
      <c r="C16" s="753"/>
      <c r="D16" s="633" t="s">
        <v>127</v>
      </c>
      <c r="E16" s="633"/>
      <c r="F16" s="633"/>
      <c r="G16" s="633"/>
      <c r="H16" s="633"/>
      <c r="I16" s="633"/>
      <c r="J16" s="633"/>
      <c r="K16" s="633"/>
      <c r="L16" s="633"/>
      <c r="M16" s="633"/>
      <c r="N16" s="633"/>
      <c r="O16" s="633"/>
      <c r="P16" s="633"/>
      <c r="Q16" s="634"/>
    </row>
    <row r="17" spans="1:17" ht="12.75" customHeight="1" x14ac:dyDescent="0.3">
      <c r="A17" s="70"/>
      <c r="Q17" s="74"/>
    </row>
    <row r="18" spans="1:17" x14ac:dyDescent="0.3">
      <c r="A18" s="351" t="s">
        <v>9</v>
      </c>
      <c r="B18" s="352"/>
      <c r="C18" s="352"/>
      <c r="D18" s="352"/>
      <c r="E18" s="352"/>
      <c r="F18" s="352"/>
      <c r="G18" s="352"/>
      <c r="H18" s="352"/>
      <c r="I18" s="352"/>
      <c r="J18" s="352"/>
      <c r="K18" s="352"/>
      <c r="L18" s="352"/>
      <c r="M18" s="352"/>
      <c r="N18" s="352"/>
      <c r="O18" s="352"/>
      <c r="P18" s="352"/>
      <c r="Q18" s="353"/>
    </row>
    <row r="19" spans="1:17" x14ac:dyDescent="0.3">
      <c r="A19" s="733" t="s">
        <v>10</v>
      </c>
      <c r="B19" s="734"/>
      <c r="C19" s="734" t="s">
        <v>11</v>
      </c>
      <c r="D19" s="734"/>
      <c r="E19" s="734"/>
      <c r="F19" s="734" t="s">
        <v>12</v>
      </c>
      <c r="G19" s="734"/>
      <c r="H19" s="734"/>
      <c r="I19" s="734" t="s">
        <v>13</v>
      </c>
      <c r="J19" s="734"/>
      <c r="K19" s="734"/>
      <c r="L19" s="734" t="s">
        <v>14</v>
      </c>
      <c r="M19" s="734"/>
      <c r="N19" s="734"/>
      <c r="O19" s="734" t="s">
        <v>15</v>
      </c>
      <c r="P19" s="734"/>
      <c r="Q19" s="741"/>
    </row>
    <row r="20" spans="1:17" s="85" customFormat="1" ht="25.5" customHeight="1" x14ac:dyDescent="0.25">
      <c r="A20" s="769" t="s">
        <v>171</v>
      </c>
      <c r="B20" s="558"/>
      <c r="C20" s="558" t="s">
        <v>171</v>
      </c>
      <c r="D20" s="558"/>
      <c r="E20" s="558"/>
      <c r="F20" s="558" t="s">
        <v>171</v>
      </c>
      <c r="G20" s="558"/>
      <c r="H20" s="558"/>
      <c r="I20" s="558" t="s">
        <v>171</v>
      </c>
      <c r="J20" s="558"/>
      <c r="K20" s="558"/>
      <c r="L20" s="592" t="s">
        <v>171</v>
      </c>
      <c r="M20" s="592"/>
      <c r="N20" s="592"/>
      <c r="O20" s="593" t="s">
        <v>171</v>
      </c>
      <c r="P20" s="593"/>
      <c r="Q20" s="770"/>
    </row>
    <row r="21" spans="1:17" ht="22.5" customHeight="1" x14ac:dyDescent="0.3">
      <c r="A21" s="532" t="s">
        <v>16</v>
      </c>
      <c r="B21" s="533"/>
      <c r="C21" s="533"/>
      <c r="D21" s="742" t="str">
        <f>MIR!J65</f>
        <v>Información de la dirección de Operación de Mantenimiento.</v>
      </c>
      <c r="E21" s="742"/>
      <c r="F21" s="742"/>
      <c r="G21" s="742"/>
      <c r="H21" s="742"/>
      <c r="I21" s="742"/>
      <c r="J21" s="742"/>
      <c r="K21" s="742"/>
      <c r="L21" s="742"/>
      <c r="M21" s="742"/>
      <c r="N21" s="742"/>
      <c r="O21" s="742"/>
      <c r="P21" s="742"/>
      <c r="Q21" s="743"/>
    </row>
    <row r="22" spans="1:17" ht="22.5" customHeight="1" x14ac:dyDescent="0.3">
      <c r="A22" s="536" t="s">
        <v>105</v>
      </c>
      <c r="B22" s="537"/>
      <c r="C22" s="537"/>
      <c r="D22" s="721" t="str">
        <f>MIR!N65</f>
        <v>Al mayor número de fugas de agua atendidos de manera oportuna, se evitará desperdicio de agua, se mantendtrá un flujo constante en las redes hidráulicas y por ende abastecimiento de agua a mayor número de viviendas.</v>
      </c>
      <c r="E22" s="721"/>
      <c r="F22" s="721"/>
      <c r="G22" s="721"/>
      <c r="H22" s="721"/>
      <c r="I22" s="721"/>
      <c r="J22" s="721"/>
      <c r="K22" s="721"/>
      <c r="L22" s="721"/>
      <c r="M22" s="721"/>
      <c r="N22" s="721"/>
      <c r="O22" s="721"/>
      <c r="P22" s="721"/>
      <c r="Q22" s="722"/>
    </row>
    <row r="23" spans="1:17" x14ac:dyDescent="0.3">
      <c r="A23" s="84"/>
      <c r="Q23" s="74"/>
    </row>
    <row r="24" spans="1:17" x14ac:dyDescent="0.3">
      <c r="A24" s="351" t="s">
        <v>17</v>
      </c>
      <c r="B24" s="352"/>
      <c r="C24" s="352"/>
      <c r="D24" s="352"/>
      <c r="E24" s="352"/>
      <c r="F24" s="352"/>
      <c r="G24" s="352"/>
      <c r="H24" s="352"/>
      <c r="I24" s="352"/>
      <c r="J24" s="352"/>
      <c r="K24" s="352"/>
      <c r="L24" s="352"/>
      <c r="M24" s="352"/>
      <c r="N24" s="352"/>
      <c r="O24" s="352"/>
      <c r="P24" s="352"/>
      <c r="Q24" s="353"/>
    </row>
    <row r="25" spans="1:17" s="85" customFormat="1" ht="55.5" customHeight="1" x14ac:dyDescent="0.25">
      <c r="A25" s="733" t="s">
        <v>106</v>
      </c>
      <c r="B25" s="734"/>
      <c r="C25" s="734" t="s">
        <v>107</v>
      </c>
      <c r="D25" s="734"/>
      <c r="E25" s="734"/>
      <c r="F25" s="734" t="s">
        <v>108</v>
      </c>
      <c r="G25" s="734"/>
      <c r="H25" s="734"/>
      <c r="I25" s="734" t="s">
        <v>173</v>
      </c>
      <c r="J25" s="734"/>
      <c r="K25" s="734"/>
      <c r="L25" s="735" t="s">
        <v>18</v>
      </c>
      <c r="M25" s="735"/>
      <c r="N25" s="735"/>
      <c r="O25" s="736" t="str">
        <f>MIR!J70</f>
        <v>Durante el ejercicio 2024, se atendieron un total de 2532 fugas de agua, es decir se reparó el 54.40 % de las 4,654 fugas reportadas.</v>
      </c>
      <c r="P25" s="736"/>
      <c r="Q25" s="737"/>
    </row>
    <row r="26" spans="1:17" s="85" customFormat="1" ht="47.25" customHeight="1" x14ac:dyDescent="0.25">
      <c r="A26" s="738" t="str">
        <f>MIR!N70</f>
        <v>Aumentar las reparaciones de fugas de agua al menos en un 10 %, en el total de las fugas que se reparan de manera anual.</v>
      </c>
      <c r="B26" s="736"/>
      <c r="C26" s="739" t="s">
        <v>176</v>
      </c>
      <c r="D26" s="630"/>
      <c r="E26" s="630"/>
      <c r="F26" s="630" t="s">
        <v>58</v>
      </c>
      <c r="G26" s="630"/>
      <c r="H26" s="630"/>
      <c r="I26" s="734"/>
      <c r="J26" s="734"/>
      <c r="K26" s="734"/>
      <c r="L26" s="740" t="s">
        <v>19</v>
      </c>
      <c r="M26" s="740"/>
      <c r="N26" s="740"/>
      <c r="O26" s="630">
        <v>2024</v>
      </c>
      <c r="P26" s="630"/>
      <c r="Q26" s="631"/>
    </row>
    <row r="27" spans="1:17" ht="5.25" customHeight="1" x14ac:dyDescent="0.3">
      <c r="A27" s="53"/>
      <c r="B27" s="54"/>
      <c r="C27" s="54"/>
      <c r="D27" s="54"/>
      <c r="E27" s="54"/>
      <c r="F27" s="54"/>
      <c r="G27" s="54"/>
      <c r="H27" s="54"/>
      <c r="I27" s="54"/>
      <c r="J27" s="54"/>
      <c r="K27" s="54"/>
      <c r="L27" s="54"/>
      <c r="M27" s="54"/>
      <c r="N27" s="54"/>
      <c r="O27" s="54"/>
      <c r="P27" s="54"/>
      <c r="Q27" s="55"/>
    </row>
    <row r="28" spans="1:17" x14ac:dyDescent="0.3">
      <c r="A28" s="70"/>
      <c r="O28" s="54"/>
      <c r="P28" s="54"/>
      <c r="Q28" s="55"/>
    </row>
    <row r="29" spans="1:17" x14ac:dyDescent="0.3">
      <c r="A29" s="351" t="s">
        <v>84</v>
      </c>
      <c r="B29" s="352"/>
      <c r="C29" s="352"/>
      <c r="D29" s="352"/>
      <c r="E29" s="352"/>
      <c r="F29" s="352"/>
      <c r="G29" s="352"/>
      <c r="H29" s="352"/>
      <c r="I29" s="352"/>
      <c r="J29" s="352"/>
      <c r="K29" s="352"/>
      <c r="L29" s="352"/>
      <c r="M29" s="352"/>
      <c r="N29" s="352"/>
      <c r="O29" s="352"/>
      <c r="P29" s="352"/>
      <c r="Q29" s="353"/>
    </row>
    <row r="30" spans="1:17" x14ac:dyDescent="0.3">
      <c r="A30" s="658" t="s">
        <v>33</v>
      </c>
      <c r="B30" s="659"/>
      <c r="C30" s="659"/>
      <c r="D30" s="659"/>
      <c r="E30" s="659"/>
      <c r="F30" s="659"/>
      <c r="G30" s="659"/>
      <c r="H30" s="659"/>
      <c r="I30" s="659"/>
      <c r="J30" s="659"/>
      <c r="K30" s="659"/>
      <c r="L30" s="659"/>
      <c r="M30" s="659"/>
      <c r="N30" s="659"/>
      <c r="O30" s="659"/>
      <c r="P30" s="659"/>
      <c r="Q30" s="660"/>
    </row>
    <row r="31" spans="1:17" x14ac:dyDescent="0.3">
      <c r="A31" s="771" t="s">
        <v>34</v>
      </c>
      <c r="B31" s="772"/>
      <c r="C31" s="772"/>
      <c r="D31" s="772"/>
      <c r="E31" s="772"/>
      <c r="F31" s="772"/>
      <c r="G31" s="772"/>
      <c r="H31" s="772"/>
      <c r="I31" s="772"/>
      <c r="J31" s="772"/>
      <c r="K31" s="772"/>
      <c r="L31" s="772"/>
      <c r="M31" s="772"/>
      <c r="N31" s="772"/>
      <c r="O31" s="772"/>
      <c r="P31" s="772"/>
      <c r="Q31" s="773"/>
    </row>
    <row r="32" spans="1:17" ht="30" customHeight="1" x14ac:dyDescent="0.3">
      <c r="A32" s="532" t="s">
        <v>89</v>
      </c>
      <c r="B32" s="533"/>
      <c r="C32" s="534" t="s">
        <v>334</v>
      </c>
      <c r="D32" s="534"/>
      <c r="E32" s="534"/>
      <c r="F32" s="534"/>
      <c r="G32" s="534"/>
      <c r="H32" s="534"/>
      <c r="I32" s="534"/>
      <c r="J32" s="534"/>
      <c r="K32" s="534"/>
      <c r="L32" s="534"/>
      <c r="M32" s="534"/>
      <c r="N32" s="534"/>
      <c r="O32" s="534"/>
      <c r="P32" s="534"/>
      <c r="Q32" s="535"/>
    </row>
    <row r="33" spans="1:17" s="85" customFormat="1" ht="30" customHeight="1" x14ac:dyDescent="0.25">
      <c r="A33" s="532" t="s">
        <v>90</v>
      </c>
      <c r="B33" s="533"/>
      <c r="C33" s="534" t="s">
        <v>351</v>
      </c>
      <c r="D33" s="534"/>
      <c r="E33" s="534"/>
      <c r="F33" s="534"/>
      <c r="G33" s="534"/>
      <c r="H33" s="534"/>
      <c r="I33" s="534"/>
      <c r="J33" s="534"/>
      <c r="K33" s="534"/>
      <c r="L33" s="534"/>
      <c r="M33" s="534"/>
      <c r="N33" s="534"/>
      <c r="O33" s="534"/>
      <c r="P33" s="534"/>
      <c r="Q33" s="535"/>
    </row>
    <row r="34" spans="1:17" s="85" customFormat="1" ht="30" customHeight="1" x14ac:dyDescent="0.25">
      <c r="A34" s="536" t="s">
        <v>91</v>
      </c>
      <c r="B34" s="537"/>
      <c r="C34" s="721" t="s">
        <v>94</v>
      </c>
      <c r="D34" s="721"/>
      <c r="E34" s="721"/>
      <c r="F34" s="721"/>
      <c r="G34" s="721"/>
      <c r="H34" s="721"/>
      <c r="I34" s="721"/>
      <c r="J34" s="721"/>
      <c r="K34" s="721"/>
      <c r="L34" s="721"/>
      <c r="M34" s="721"/>
      <c r="N34" s="721"/>
      <c r="O34" s="721"/>
      <c r="P34" s="721"/>
      <c r="Q34" s="722"/>
    </row>
    <row r="35" spans="1:17" x14ac:dyDescent="0.3">
      <c r="A35" s="70"/>
      <c r="Q35" s="74"/>
    </row>
    <row r="36" spans="1:17" x14ac:dyDescent="0.3">
      <c r="A36" s="542" t="s">
        <v>85</v>
      </c>
      <c r="B36" s="543"/>
      <c r="C36" s="543"/>
      <c r="D36" s="543"/>
      <c r="E36" s="543"/>
      <c r="F36" s="543"/>
      <c r="G36" s="543"/>
      <c r="H36" s="543"/>
      <c r="I36" s="543"/>
      <c r="J36" s="543"/>
      <c r="K36" s="543"/>
      <c r="L36" s="543"/>
      <c r="M36" s="543"/>
      <c r="N36" s="543"/>
      <c r="O36" s="543"/>
      <c r="P36" s="543"/>
      <c r="Q36" s="544"/>
    </row>
    <row r="37" spans="1:17" x14ac:dyDescent="0.3">
      <c r="A37" s="61" t="s">
        <v>20</v>
      </c>
      <c r="B37" s="62" t="s">
        <v>21</v>
      </c>
      <c r="C37" s="545" t="s">
        <v>22</v>
      </c>
      <c r="D37" s="545"/>
      <c r="E37" s="62" t="s">
        <v>23</v>
      </c>
      <c r="F37" s="545" t="s">
        <v>24</v>
      </c>
      <c r="G37" s="545"/>
      <c r="H37" s="545" t="s">
        <v>25</v>
      </c>
      <c r="I37" s="545"/>
      <c r="J37" s="545" t="s">
        <v>26</v>
      </c>
      <c r="K37" s="545"/>
      <c r="L37" s="545" t="s">
        <v>27</v>
      </c>
      <c r="M37" s="545"/>
      <c r="N37" s="62" t="s">
        <v>28</v>
      </c>
      <c r="O37" s="62" t="s">
        <v>29</v>
      </c>
      <c r="P37" s="62" t="s">
        <v>30</v>
      </c>
      <c r="Q37" s="63" t="s">
        <v>31</v>
      </c>
    </row>
    <row r="38" spans="1:17" x14ac:dyDescent="0.3">
      <c r="A38" s="158">
        <v>211</v>
      </c>
      <c r="B38" s="77">
        <v>211</v>
      </c>
      <c r="C38" s="630">
        <v>211</v>
      </c>
      <c r="D38" s="630"/>
      <c r="E38" s="77">
        <v>211</v>
      </c>
      <c r="F38" s="630">
        <v>211</v>
      </c>
      <c r="G38" s="630"/>
      <c r="H38" s="630">
        <v>211</v>
      </c>
      <c r="I38" s="630"/>
      <c r="J38" s="630">
        <v>211</v>
      </c>
      <c r="K38" s="630"/>
      <c r="L38" s="630">
        <v>211</v>
      </c>
      <c r="M38" s="630"/>
      <c r="N38" s="78">
        <v>211</v>
      </c>
      <c r="O38" s="78">
        <v>211</v>
      </c>
      <c r="P38" s="78">
        <v>211</v>
      </c>
      <c r="Q38" s="115">
        <v>211</v>
      </c>
    </row>
    <row r="39" spans="1:17" x14ac:dyDescent="0.3">
      <c r="A39" s="70"/>
      <c r="O39" s="68" t="s">
        <v>495</v>
      </c>
      <c r="P39" s="523">
        <f>+A38+B38+C38+E38+F38+H38+J38+L38+N38+O38+P38+Q38</f>
        <v>2532</v>
      </c>
      <c r="Q39" s="524"/>
    </row>
    <row r="40" spans="1:17" x14ac:dyDescent="0.3">
      <c r="A40" s="70"/>
      <c r="J40" s="68"/>
      <c r="N40" s="620" t="s">
        <v>497</v>
      </c>
      <c r="O40" s="620"/>
      <c r="Q40" s="261">
        <f>+P39*1.1</f>
        <v>2785.2000000000003</v>
      </c>
    </row>
    <row r="41" spans="1:17" x14ac:dyDescent="0.3">
      <c r="A41" s="70"/>
      <c r="J41" s="68"/>
      <c r="M41" s="539" t="s">
        <v>499</v>
      </c>
      <c r="N41" s="539"/>
      <c r="O41" s="539"/>
      <c r="Q41" s="261">
        <f>+Q40/12</f>
        <v>232.10000000000002</v>
      </c>
    </row>
    <row r="42" spans="1:17" ht="12" customHeight="1" x14ac:dyDescent="0.3">
      <c r="A42" s="70"/>
      <c r="J42" s="68"/>
      <c r="M42" s="620" t="s">
        <v>491</v>
      </c>
      <c r="N42" s="620"/>
      <c r="O42" s="620"/>
      <c r="Q42" s="262">
        <f>+(Q41/Q55)*100</f>
        <v>59.845294370434047</v>
      </c>
    </row>
    <row r="43" spans="1:17" hidden="1" x14ac:dyDescent="0.3">
      <c r="A43" s="608"/>
      <c r="B43" s="609"/>
      <c r="C43" s="609"/>
      <c r="D43" s="609"/>
      <c r="E43" s="609"/>
      <c r="F43" s="609"/>
      <c r="G43" s="609"/>
      <c r="H43" s="609"/>
      <c r="I43" s="609"/>
      <c r="J43" s="609"/>
      <c r="K43" s="609"/>
      <c r="L43" s="609"/>
      <c r="M43" s="609"/>
      <c r="N43" s="609"/>
      <c r="O43" s="609"/>
      <c r="P43" s="609"/>
      <c r="Q43" s="610"/>
    </row>
    <row r="44" spans="1:17" x14ac:dyDescent="0.3">
      <c r="A44" s="351" t="s">
        <v>36</v>
      </c>
      <c r="B44" s="352"/>
      <c r="C44" s="352"/>
      <c r="D44" s="352"/>
      <c r="E44" s="352"/>
      <c r="F44" s="352"/>
      <c r="G44" s="352"/>
      <c r="H44" s="352"/>
      <c r="I44" s="352"/>
      <c r="J44" s="352"/>
      <c r="K44" s="352"/>
      <c r="L44" s="352"/>
      <c r="M44" s="352"/>
      <c r="N44" s="352"/>
      <c r="O44" s="352"/>
      <c r="P44" s="352"/>
      <c r="Q44" s="353"/>
    </row>
    <row r="45" spans="1:17" x14ac:dyDescent="0.3">
      <c r="A45" s="532" t="s">
        <v>35</v>
      </c>
      <c r="B45" s="533"/>
      <c r="C45" s="534" t="s">
        <v>333</v>
      </c>
      <c r="D45" s="534"/>
      <c r="E45" s="534"/>
      <c r="F45" s="534"/>
      <c r="G45" s="534"/>
      <c r="H45" s="534"/>
      <c r="I45" s="534"/>
      <c r="J45" s="534"/>
      <c r="K45" s="534"/>
      <c r="L45" s="534"/>
      <c r="M45" s="534"/>
      <c r="N45" s="534"/>
      <c r="O45" s="534"/>
      <c r="P45" s="534"/>
      <c r="Q45" s="535"/>
    </row>
    <row r="46" spans="1:17" x14ac:dyDescent="0.3">
      <c r="A46" s="532" t="s">
        <v>59</v>
      </c>
      <c r="B46" s="533"/>
      <c r="C46" s="534" t="s">
        <v>352</v>
      </c>
      <c r="D46" s="534"/>
      <c r="E46" s="534"/>
      <c r="F46" s="534"/>
      <c r="G46" s="534"/>
      <c r="H46" s="534"/>
      <c r="I46" s="534"/>
      <c r="J46" s="534"/>
      <c r="K46" s="534"/>
      <c r="L46" s="534"/>
      <c r="M46" s="534"/>
      <c r="N46" s="534"/>
      <c r="O46" s="534"/>
      <c r="P46" s="534"/>
      <c r="Q46" s="535"/>
    </row>
    <row r="47" spans="1:17" x14ac:dyDescent="0.3">
      <c r="A47" s="536" t="s">
        <v>91</v>
      </c>
      <c r="B47" s="537"/>
      <c r="C47" s="721" t="s">
        <v>94</v>
      </c>
      <c r="D47" s="721"/>
      <c r="E47" s="721"/>
      <c r="F47" s="721"/>
      <c r="G47" s="721"/>
      <c r="H47" s="721"/>
      <c r="I47" s="721"/>
      <c r="J47" s="721"/>
      <c r="K47" s="721"/>
      <c r="L47" s="721"/>
      <c r="M47" s="721"/>
      <c r="N47" s="721"/>
      <c r="O47" s="721"/>
      <c r="P47" s="721"/>
      <c r="Q47" s="722"/>
    </row>
    <row r="48" spans="1:17" x14ac:dyDescent="0.3">
      <c r="A48" s="70"/>
      <c r="Q48" s="74"/>
    </row>
    <row r="49" spans="1:17" ht="1.5" customHeight="1" x14ac:dyDescent="0.3">
      <c r="A49" s="538" t="s">
        <v>85</v>
      </c>
      <c r="B49" s="539"/>
      <c r="C49" s="539"/>
      <c r="D49" s="539"/>
      <c r="E49" s="539"/>
      <c r="F49" s="539"/>
      <c r="G49" s="539"/>
      <c r="H49" s="539"/>
      <c r="I49" s="539"/>
      <c r="J49" s="539"/>
      <c r="K49" s="539"/>
      <c r="L49" s="539"/>
      <c r="M49" s="539"/>
      <c r="N49" s="539"/>
      <c r="O49" s="539"/>
      <c r="P49" s="539"/>
      <c r="Q49" s="540"/>
    </row>
    <row r="50" spans="1:17" hidden="1" x14ac:dyDescent="0.3">
      <c r="A50" s="132" t="s">
        <v>20</v>
      </c>
      <c r="B50" s="133" t="s">
        <v>21</v>
      </c>
      <c r="C50" s="774" t="s">
        <v>22</v>
      </c>
      <c r="D50" s="774"/>
      <c r="E50" s="133" t="s">
        <v>23</v>
      </c>
      <c r="F50" s="774" t="s">
        <v>24</v>
      </c>
      <c r="G50" s="774"/>
      <c r="H50" s="774" t="s">
        <v>25</v>
      </c>
      <c r="I50" s="774"/>
      <c r="J50" s="774" t="s">
        <v>26</v>
      </c>
      <c r="K50" s="774"/>
      <c r="L50" s="774" t="s">
        <v>27</v>
      </c>
      <c r="M50" s="774"/>
      <c r="N50" s="133" t="s">
        <v>28</v>
      </c>
      <c r="O50" s="133" t="s">
        <v>29</v>
      </c>
      <c r="P50" s="133" t="s">
        <v>30</v>
      </c>
      <c r="Q50" s="134" t="s">
        <v>31</v>
      </c>
    </row>
    <row r="51" spans="1:17" x14ac:dyDescent="0.3">
      <c r="A51" s="542" t="s">
        <v>85</v>
      </c>
      <c r="B51" s="543"/>
      <c r="C51" s="543"/>
      <c r="D51" s="543"/>
      <c r="E51" s="543"/>
      <c r="F51" s="543"/>
      <c r="G51" s="543"/>
      <c r="H51" s="543"/>
      <c r="I51" s="543"/>
      <c r="J51" s="543"/>
      <c r="K51" s="543"/>
      <c r="L51" s="543"/>
      <c r="M51" s="543"/>
      <c r="N51" s="543"/>
      <c r="O51" s="543"/>
      <c r="P51" s="543"/>
      <c r="Q51" s="544"/>
    </row>
    <row r="52" spans="1:17" x14ac:dyDescent="0.3">
      <c r="A52" s="61" t="s">
        <v>20</v>
      </c>
      <c r="B52" s="62" t="s">
        <v>21</v>
      </c>
      <c r="C52" s="545" t="s">
        <v>22</v>
      </c>
      <c r="D52" s="545"/>
      <c r="E52" s="62" t="s">
        <v>23</v>
      </c>
      <c r="F52" s="545" t="s">
        <v>24</v>
      </c>
      <c r="G52" s="545"/>
      <c r="H52" s="545" t="s">
        <v>25</v>
      </c>
      <c r="I52" s="545"/>
      <c r="J52" s="545" t="s">
        <v>26</v>
      </c>
      <c r="K52" s="545"/>
      <c r="L52" s="545" t="s">
        <v>27</v>
      </c>
      <c r="M52" s="545"/>
      <c r="N52" s="62" t="s">
        <v>28</v>
      </c>
      <c r="O52" s="62" t="s">
        <v>29</v>
      </c>
      <c r="P52" s="62" t="s">
        <v>30</v>
      </c>
      <c r="Q52" s="63" t="s">
        <v>31</v>
      </c>
    </row>
    <row r="53" spans="1:17" x14ac:dyDescent="0.3">
      <c r="A53" s="159">
        <v>387</v>
      </c>
      <c r="B53" s="75">
        <v>387</v>
      </c>
      <c r="C53" s="648">
        <v>387</v>
      </c>
      <c r="D53" s="648"/>
      <c r="E53" s="75">
        <v>387</v>
      </c>
      <c r="F53" s="648">
        <v>387</v>
      </c>
      <c r="G53" s="648"/>
      <c r="H53" s="648">
        <v>387</v>
      </c>
      <c r="I53" s="648"/>
      <c r="J53" s="648">
        <v>387</v>
      </c>
      <c r="K53" s="648"/>
      <c r="L53" s="648">
        <v>395</v>
      </c>
      <c r="M53" s="648"/>
      <c r="N53" s="58">
        <v>387</v>
      </c>
      <c r="O53" s="58">
        <v>389</v>
      </c>
      <c r="P53" s="58">
        <v>387</v>
      </c>
      <c r="Q53" s="83">
        <v>387</v>
      </c>
    </row>
    <row r="54" spans="1:17" x14ac:dyDescent="0.3">
      <c r="A54" s="70"/>
      <c r="O54" s="68" t="s">
        <v>495</v>
      </c>
      <c r="P54" s="523">
        <f>+A53+B53+C53+E53+F53+H53+J53+L53+N53+O53+P53+Q53</f>
        <v>4654</v>
      </c>
      <c r="Q54" s="524"/>
    </row>
    <row r="55" spans="1:17" x14ac:dyDescent="0.3">
      <c r="A55" s="70"/>
      <c r="N55" s="620" t="s">
        <v>498</v>
      </c>
      <c r="O55" s="620"/>
      <c r="P55" s="249"/>
      <c r="Q55" s="263">
        <f>+P54/12</f>
        <v>387.83333333333331</v>
      </c>
    </row>
    <row r="56" spans="1:17" ht="17.25" customHeight="1" x14ac:dyDescent="0.3">
      <c r="A56" s="775"/>
      <c r="B56" s="620"/>
      <c r="C56" s="620"/>
      <c r="D56" s="620"/>
      <c r="E56" s="620"/>
      <c r="F56" s="620"/>
      <c r="G56" s="620"/>
      <c r="H56" s="620"/>
      <c r="I56" s="620"/>
      <c r="J56" s="620"/>
      <c r="K56" s="620"/>
      <c r="L56" s="620"/>
      <c r="M56" s="620"/>
      <c r="N56" s="620"/>
      <c r="O56" s="620"/>
      <c r="P56" s="776"/>
      <c r="Q56" s="777"/>
    </row>
    <row r="57" spans="1:17" ht="4.7" customHeight="1" x14ac:dyDescent="0.3">
      <c r="A57" s="70"/>
      <c r="O57" s="68"/>
      <c r="P57" s="114"/>
      <c r="Q57" s="74"/>
    </row>
    <row r="58" spans="1:17" x14ac:dyDescent="0.3">
      <c r="A58" s="351" t="s">
        <v>86</v>
      </c>
      <c r="B58" s="352"/>
      <c r="C58" s="352"/>
      <c r="D58" s="352"/>
      <c r="E58" s="352"/>
      <c r="F58" s="352"/>
      <c r="G58" s="352"/>
      <c r="H58" s="352"/>
      <c r="I58" s="352"/>
      <c r="J58" s="352"/>
      <c r="K58" s="352"/>
      <c r="L58" s="352"/>
      <c r="M58" s="352"/>
      <c r="N58" s="352"/>
      <c r="O58" s="352"/>
      <c r="P58" s="352"/>
      <c r="Q58" s="353"/>
    </row>
    <row r="59" spans="1:17" x14ac:dyDescent="0.3">
      <c r="A59" s="658" t="s">
        <v>33</v>
      </c>
      <c r="B59" s="659"/>
      <c r="C59" s="659"/>
      <c r="D59" s="659"/>
      <c r="E59" s="659"/>
      <c r="F59" s="659"/>
      <c r="G59" s="659"/>
      <c r="H59" s="659"/>
      <c r="I59" s="659"/>
      <c r="J59" s="659"/>
      <c r="K59" s="659"/>
      <c r="L59" s="659"/>
      <c r="M59" s="659"/>
      <c r="N59" s="659"/>
      <c r="O59" s="659"/>
      <c r="P59" s="659"/>
      <c r="Q59" s="660"/>
    </row>
    <row r="60" spans="1:17" x14ac:dyDescent="0.3">
      <c r="A60" s="771" t="s">
        <v>34</v>
      </c>
      <c r="B60" s="772"/>
      <c r="C60" s="772"/>
      <c r="D60" s="772"/>
      <c r="E60" s="772"/>
      <c r="F60" s="772"/>
      <c r="G60" s="772"/>
      <c r="H60" s="772"/>
      <c r="I60" s="772"/>
      <c r="J60" s="772"/>
      <c r="K60" s="772"/>
      <c r="L60" s="772"/>
      <c r="M60" s="772"/>
      <c r="N60" s="772"/>
      <c r="O60" s="772"/>
      <c r="P60" s="772"/>
      <c r="Q60" s="773"/>
    </row>
    <row r="61" spans="1:17" x14ac:dyDescent="0.3">
      <c r="A61" s="532" t="s">
        <v>35</v>
      </c>
      <c r="B61" s="533"/>
      <c r="C61" s="534" t="s">
        <v>334</v>
      </c>
      <c r="D61" s="534"/>
      <c r="E61" s="534"/>
      <c r="F61" s="534"/>
      <c r="G61" s="534"/>
      <c r="H61" s="534"/>
      <c r="I61" s="534"/>
      <c r="J61" s="534"/>
      <c r="K61" s="534"/>
      <c r="L61" s="534"/>
      <c r="M61" s="534"/>
      <c r="N61" s="534"/>
      <c r="O61" s="534"/>
      <c r="P61" s="534"/>
      <c r="Q61" s="535"/>
    </row>
    <row r="62" spans="1:17" x14ac:dyDescent="0.3">
      <c r="A62" s="532" t="s">
        <v>59</v>
      </c>
      <c r="B62" s="533"/>
      <c r="C62" s="534" t="s">
        <v>351</v>
      </c>
      <c r="D62" s="534"/>
      <c r="E62" s="534"/>
      <c r="F62" s="534"/>
      <c r="G62" s="534"/>
      <c r="H62" s="534"/>
      <c r="I62" s="534"/>
      <c r="J62" s="534"/>
      <c r="K62" s="534"/>
      <c r="L62" s="534"/>
      <c r="M62" s="534"/>
      <c r="N62" s="534"/>
      <c r="O62" s="534"/>
      <c r="P62" s="534"/>
      <c r="Q62" s="535"/>
    </row>
    <row r="63" spans="1:17" x14ac:dyDescent="0.3">
      <c r="A63" s="536" t="s">
        <v>91</v>
      </c>
      <c r="B63" s="537"/>
      <c r="C63" s="721" t="s">
        <v>94</v>
      </c>
      <c r="D63" s="721"/>
      <c r="E63" s="721"/>
      <c r="F63" s="721"/>
      <c r="G63" s="721"/>
      <c r="H63" s="721"/>
      <c r="I63" s="721"/>
      <c r="J63" s="721"/>
      <c r="K63" s="721"/>
      <c r="L63" s="721"/>
      <c r="M63" s="721"/>
      <c r="N63" s="721"/>
      <c r="O63" s="721"/>
      <c r="P63" s="721"/>
      <c r="Q63" s="722"/>
    </row>
    <row r="64" spans="1:17" x14ac:dyDescent="0.3">
      <c r="A64" s="70"/>
      <c r="Q64" s="74"/>
    </row>
    <row r="65" spans="1:17" ht="28.5" customHeight="1" x14ac:dyDescent="0.3">
      <c r="A65" s="542" t="s">
        <v>85</v>
      </c>
      <c r="B65" s="543"/>
      <c r="C65" s="543"/>
      <c r="D65" s="543"/>
      <c r="E65" s="543"/>
      <c r="F65" s="543"/>
      <c r="G65" s="543"/>
      <c r="H65" s="543"/>
      <c r="I65" s="543"/>
      <c r="J65" s="543"/>
      <c r="K65" s="543"/>
      <c r="L65" s="543"/>
      <c r="M65" s="543"/>
      <c r="N65" s="543"/>
      <c r="O65" s="543"/>
      <c r="P65" s="543"/>
      <c r="Q65" s="544"/>
    </row>
    <row r="66" spans="1:17" x14ac:dyDescent="0.3">
      <c r="A66" s="61" t="s">
        <v>20</v>
      </c>
      <c r="B66" s="62" t="s">
        <v>21</v>
      </c>
      <c r="C66" s="545" t="s">
        <v>22</v>
      </c>
      <c r="D66" s="545"/>
      <c r="E66" s="62" t="s">
        <v>23</v>
      </c>
      <c r="F66" s="545" t="s">
        <v>24</v>
      </c>
      <c r="G66" s="545"/>
      <c r="H66" s="545" t="s">
        <v>25</v>
      </c>
      <c r="I66" s="545"/>
      <c r="J66" s="545" t="s">
        <v>26</v>
      </c>
      <c r="K66" s="545"/>
      <c r="L66" s="545" t="s">
        <v>27</v>
      </c>
      <c r="M66" s="545"/>
      <c r="N66" s="62" t="s">
        <v>28</v>
      </c>
      <c r="O66" s="62" t="s">
        <v>29</v>
      </c>
      <c r="P66" s="62" t="s">
        <v>30</v>
      </c>
      <c r="Q66" s="63" t="s">
        <v>31</v>
      </c>
    </row>
    <row r="67" spans="1:17" x14ac:dyDescent="0.3">
      <c r="A67" s="87"/>
      <c r="B67" s="60"/>
      <c r="C67" s="630">
        <f>514+1038</f>
        <v>1552</v>
      </c>
      <c r="D67" s="630"/>
      <c r="E67" s="60"/>
      <c r="F67" s="630"/>
      <c r="G67" s="630"/>
      <c r="H67" s="630"/>
      <c r="I67" s="630"/>
      <c r="J67" s="630"/>
      <c r="K67" s="630"/>
      <c r="L67" s="630"/>
      <c r="M67" s="630"/>
      <c r="N67" s="88"/>
      <c r="O67" s="88"/>
      <c r="P67" s="88"/>
      <c r="Q67" s="89"/>
    </row>
    <row r="68" spans="1:17" x14ac:dyDescent="0.3">
      <c r="A68" s="70"/>
      <c r="O68" s="68" t="s">
        <v>32</v>
      </c>
      <c r="P68" s="523">
        <f>+C67+H67+N67+Q67</f>
        <v>1552</v>
      </c>
      <c r="Q68" s="524"/>
    </row>
    <row r="69" spans="1:17" x14ac:dyDescent="0.3">
      <c r="A69" s="70"/>
      <c r="N69" s="539" t="s">
        <v>500</v>
      </c>
      <c r="O69" s="539"/>
      <c r="P69" s="247"/>
      <c r="Q69" s="264">
        <f>+P68/12</f>
        <v>129.33333333333334</v>
      </c>
    </row>
    <row r="70" spans="1:17" x14ac:dyDescent="0.3">
      <c r="A70" s="70"/>
      <c r="N70" s="662" t="s">
        <v>501</v>
      </c>
      <c r="O70" s="662"/>
      <c r="Q70" s="265">
        <f>+Q69/Q80</f>
        <v>0.84577656675749335</v>
      </c>
    </row>
    <row r="71" spans="1:17" x14ac:dyDescent="0.3">
      <c r="A71" s="351" t="s">
        <v>36</v>
      </c>
      <c r="B71" s="352"/>
      <c r="C71" s="352"/>
      <c r="D71" s="352"/>
      <c r="E71" s="352"/>
      <c r="F71" s="352"/>
      <c r="G71" s="352"/>
      <c r="H71" s="352"/>
      <c r="I71" s="352"/>
      <c r="J71" s="352"/>
      <c r="K71" s="352"/>
      <c r="L71" s="352"/>
      <c r="M71" s="352"/>
      <c r="N71" s="352"/>
      <c r="O71" s="352"/>
      <c r="P71" s="352"/>
      <c r="Q71" s="353"/>
    </row>
    <row r="72" spans="1:17" x14ac:dyDescent="0.3">
      <c r="A72" s="532" t="s">
        <v>35</v>
      </c>
      <c r="B72" s="533"/>
      <c r="C72" s="534" t="s">
        <v>333</v>
      </c>
      <c r="D72" s="534"/>
      <c r="E72" s="534"/>
      <c r="F72" s="534"/>
      <c r="G72" s="534"/>
      <c r="H72" s="534"/>
      <c r="I72" s="534"/>
      <c r="J72" s="534"/>
      <c r="K72" s="534"/>
      <c r="L72" s="534"/>
      <c r="M72" s="534"/>
      <c r="N72" s="534"/>
      <c r="O72" s="534"/>
      <c r="P72" s="534"/>
      <c r="Q72" s="535"/>
    </row>
    <row r="73" spans="1:17" x14ac:dyDescent="0.3">
      <c r="A73" s="532" t="s">
        <v>59</v>
      </c>
      <c r="B73" s="533"/>
      <c r="C73" s="534" t="s">
        <v>352</v>
      </c>
      <c r="D73" s="534"/>
      <c r="E73" s="534"/>
      <c r="F73" s="534"/>
      <c r="G73" s="534"/>
      <c r="H73" s="534"/>
      <c r="I73" s="534"/>
      <c r="J73" s="534"/>
      <c r="K73" s="534"/>
      <c r="L73" s="534"/>
      <c r="M73" s="534"/>
      <c r="N73" s="534"/>
      <c r="O73" s="534"/>
      <c r="P73" s="534"/>
      <c r="Q73" s="535"/>
    </row>
    <row r="74" spans="1:17" x14ac:dyDescent="0.3">
      <c r="A74" s="536" t="s">
        <v>91</v>
      </c>
      <c r="B74" s="537"/>
      <c r="C74" s="721" t="s">
        <v>94</v>
      </c>
      <c r="D74" s="721"/>
      <c r="E74" s="721"/>
      <c r="F74" s="721"/>
      <c r="G74" s="721"/>
      <c r="H74" s="721"/>
      <c r="I74" s="721"/>
      <c r="J74" s="721"/>
      <c r="K74" s="721"/>
      <c r="L74" s="721"/>
      <c r="M74" s="721"/>
      <c r="N74" s="721"/>
      <c r="O74" s="721"/>
      <c r="P74" s="721"/>
      <c r="Q74" s="722"/>
    </row>
    <row r="75" spans="1:17" x14ac:dyDescent="0.3">
      <c r="A75" s="70"/>
      <c r="Q75" s="74"/>
    </row>
    <row r="76" spans="1:17" x14ac:dyDescent="0.3">
      <c r="A76" s="542" t="s">
        <v>85</v>
      </c>
      <c r="B76" s="543"/>
      <c r="C76" s="543"/>
      <c r="D76" s="543"/>
      <c r="E76" s="543"/>
      <c r="F76" s="543"/>
      <c r="G76" s="543"/>
      <c r="H76" s="543"/>
      <c r="I76" s="543"/>
      <c r="J76" s="543"/>
      <c r="K76" s="543"/>
      <c r="L76" s="543"/>
      <c r="M76" s="543"/>
      <c r="N76" s="543"/>
      <c r="O76" s="543"/>
      <c r="P76" s="543"/>
      <c r="Q76" s="544"/>
    </row>
    <row r="77" spans="1:17" x14ac:dyDescent="0.3">
      <c r="A77" s="61" t="s">
        <v>20</v>
      </c>
      <c r="B77" s="62" t="s">
        <v>21</v>
      </c>
      <c r="C77" s="545" t="s">
        <v>22</v>
      </c>
      <c r="D77" s="545"/>
      <c r="E77" s="62" t="s">
        <v>23</v>
      </c>
      <c r="F77" s="545" t="s">
        <v>24</v>
      </c>
      <c r="G77" s="545"/>
      <c r="H77" s="545" t="s">
        <v>25</v>
      </c>
      <c r="I77" s="545"/>
      <c r="J77" s="545" t="s">
        <v>26</v>
      </c>
      <c r="K77" s="545"/>
      <c r="L77" s="545" t="s">
        <v>27</v>
      </c>
      <c r="M77" s="545"/>
      <c r="N77" s="62" t="s">
        <v>28</v>
      </c>
      <c r="O77" s="62" t="s">
        <v>29</v>
      </c>
      <c r="P77" s="62" t="s">
        <v>30</v>
      </c>
      <c r="Q77" s="63" t="s">
        <v>31</v>
      </c>
    </row>
    <row r="78" spans="1:17" x14ac:dyDescent="0.3">
      <c r="A78" s="90"/>
      <c r="B78" s="91"/>
      <c r="C78" s="648">
        <f>1038+797</f>
        <v>1835</v>
      </c>
      <c r="D78" s="648"/>
      <c r="E78" s="91"/>
      <c r="F78" s="648"/>
      <c r="G78" s="648"/>
      <c r="H78" s="648"/>
      <c r="I78" s="648"/>
      <c r="J78" s="648"/>
      <c r="K78" s="648"/>
      <c r="L78" s="648"/>
      <c r="M78" s="648"/>
      <c r="N78" s="92"/>
      <c r="O78" s="92"/>
      <c r="P78" s="92"/>
      <c r="Q78" s="93"/>
    </row>
    <row r="79" spans="1:17" x14ac:dyDescent="0.3">
      <c r="A79" s="70"/>
      <c r="O79" s="68" t="s">
        <v>32</v>
      </c>
      <c r="P79" s="523">
        <f>+C78+H78+N78+Q78</f>
        <v>1835</v>
      </c>
      <c r="Q79" s="524"/>
    </row>
    <row r="80" spans="1:17" x14ac:dyDescent="0.3">
      <c r="A80" s="70"/>
      <c r="N80" s="620" t="s">
        <v>498</v>
      </c>
      <c r="O80" s="620"/>
      <c r="P80" s="247"/>
      <c r="Q80" s="264">
        <f>+P79/12</f>
        <v>152.91666666666666</v>
      </c>
    </row>
    <row r="81" spans="1:17" x14ac:dyDescent="0.3">
      <c r="A81" s="778"/>
      <c r="B81" s="779"/>
      <c r="C81" s="779"/>
      <c r="D81" s="779"/>
      <c r="E81" s="779"/>
      <c r="F81" s="779"/>
      <c r="G81" s="779"/>
      <c r="H81" s="779"/>
      <c r="I81" s="779"/>
      <c r="J81" s="779"/>
      <c r="K81" s="779"/>
      <c r="L81" s="779"/>
      <c r="M81" s="779"/>
      <c r="N81" s="779"/>
      <c r="O81" s="779"/>
      <c r="P81" s="780"/>
      <c r="Q81" s="781"/>
    </row>
    <row r="82" spans="1:17" x14ac:dyDescent="0.3">
      <c r="A82" s="70"/>
      <c r="Q82" s="74"/>
    </row>
    <row r="83" spans="1:17" x14ac:dyDescent="0.3">
      <c r="A83" s="681" t="s">
        <v>83</v>
      </c>
      <c r="B83" s="682"/>
      <c r="C83" s="682"/>
      <c r="D83" s="682"/>
      <c r="E83" s="682"/>
      <c r="F83" s="682"/>
      <c r="G83" s="682"/>
      <c r="H83" s="682"/>
      <c r="I83" s="682"/>
      <c r="J83" s="682"/>
      <c r="K83" s="682"/>
      <c r="L83" s="682"/>
      <c r="M83" s="682"/>
      <c r="N83" s="682"/>
      <c r="O83" s="682"/>
      <c r="P83" s="782">
        <f>+Q70/Q42</f>
        <v>1.4132716292149121E-2</v>
      </c>
      <c r="Q83" s="783"/>
    </row>
    <row r="84" spans="1:17" x14ac:dyDescent="0.3">
      <c r="A84" s="70"/>
      <c r="Q84" s="74"/>
    </row>
    <row r="85" spans="1:17" x14ac:dyDescent="0.3">
      <c r="A85" s="784" t="s">
        <v>95</v>
      </c>
      <c r="B85" s="785"/>
      <c r="C85" s="785"/>
      <c r="D85" s="788"/>
      <c r="E85" s="788"/>
      <c r="F85" s="788"/>
      <c r="G85" s="788"/>
      <c r="H85" s="788"/>
      <c r="I85" s="788"/>
      <c r="J85" s="788"/>
      <c r="K85" s="788"/>
      <c r="L85" s="788"/>
      <c r="M85" s="788"/>
      <c r="N85" s="788"/>
      <c r="O85" s="788"/>
      <c r="P85" s="788"/>
      <c r="Q85" s="789"/>
    </row>
    <row r="86" spans="1:17" ht="56.25" customHeight="1" x14ac:dyDescent="0.3">
      <c r="A86" s="786"/>
      <c r="B86" s="787"/>
      <c r="C86" s="787"/>
      <c r="D86" s="790"/>
      <c r="E86" s="790"/>
      <c r="F86" s="790"/>
      <c r="G86" s="790"/>
      <c r="H86" s="790"/>
      <c r="I86" s="790"/>
      <c r="J86" s="790"/>
      <c r="K86" s="790"/>
      <c r="L86" s="790"/>
      <c r="M86" s="790"/>
      <c r="N86" s="790"/>
      <c r="O86" s="790"/>
      <c r="P86" s="790"/>
      <c r="Q86" s="791"/>
    </row>
    <row r="87" spans="1:17" x14ac:dyDescent="0.3">
      <c r="A87" s="70"/>
      <c r="Q87" s="74"/>
    </row>
    <row r="88" spans="1:17" x14ac:dyDescent="0.3">
      <c r="A88" s="797" t="s">
        <v>96</v>
      </c>
      <c r="B88" s="798"/>
      <c r="C88" s="798"/>
      <c r="D88" s="798"/>
      <c r="Q88" s="74"/>
    </row>
    <row r="89" spans="1:17" x14ac:dyDescent="0.3">
      <c r="A89" s="70"/>
      <c r="Q89" s="74"/>
    </row>
    <row r="90" spans="1:17" x14ac:dyDescent="0.3">
      <c r="A90" s="70"/>
      <c r="Q90" s="74"/>
    </row>
    <row r="91" spans="1:17" x14ac:dyDescent="0.3">
      <c r="A91" s="351" t="s">
        <v>64</v>
      </c>
      <c r="B91" s="352"/>
      <c r="C91" s="352"/>
      <c r="D91" s="352"/>
      <c r="E91" s="352"/>
      <c r="F91" s="352"/>
      <c r="G91" s="352"/>
      <c r="H91" s="352"/>
      <c r="I91" s="352"/>
      <c r="J91" s="352"/>
      <c r="K91" s="352"/>
      <c r="L91" s="352"/>
      <c r="M91" s="352"/>
      <c r="N91" s="352"/>
      <c r="O91" s="352"/>
      <c r="P91" s="352"/>
      <c r="Q91" s="353"/>
    </row>
    <row r="92" spans="1:17" x14ac:dyDescent="0.3">
      <c r="A92" s="733" t="s">
        <v>65</v>
      </c>
      <c r="B92" s="734" t="s">
        <v>59</v>
      </c>
      <c r="C92" s="799" t="s">
        <v>66</v>
      </c>
      <c r="D92" s="799"/>
      <c r="E92" s="799"/>
      <c r="F92" s="799"/>
      <c r="G92" s="799"/>
      <c r="H92" s="799"/>
      <c r="I92" s="799"/>
      <c r="J92" s="799"/>
      <c r="K92" s="799"/>
      <c r="L92" s="799"/>
      <c r="M92" s="799"/>
      <c r="N92" s="799"/>
      <c r="O92" s="799"/>
      <c r="P92" s="734" t="s">
        <v>80</v>
      </c>
      <c r="Q92" s="741" t="s">
        <v>81</v>
      </c>
    </row>
    <row r="93" spans="1:17" ht="38.25" customHeight="1" x14ac:dyDescent="0.3">
      <c r="A93" s="733"/>
      <c r="B93" s="734"/>
      <c r="C93" s="118" t="s">
        <v>67</v>
      </c>
      <c r="D93" s="118" t="s">
        <v>68</v>
      </c>
      <c r="E93" s="118" t="s">
        <v>69</v>
      </c>
      <c r="F93" s="118" t="s">
        <v>70</v>
      </c>
      <c r="G93" s="118" t="s">
        <v>71</v>
      </c>
      <c r="H93" s="118" t="s">
        <v>72</v>
      </c>
      <c r="I93" s="118" t="s">
        <v>73</v>
      </c>
      <c r="J93" s="118" t="s">
        <v>74</v>
      </c>
      <c r="K93" s="118" t="s">
        <v>75</v>
      </c>
      <c r="L93" s="118" t="s">
        <v>76</v>
      </c>
      <c r="M93" s="118" t="s">
        <v>77</v>
      </c>
      <c r="N93" s="118" t="s">
        <v>78</v>
      </c>
      <c r="O93" s="118" t="s">
        <v>79</v>
      </c>
      <c r="P93" s="734"/>
      <c r="Q93" s="741"/>
    </row>
    <row r="94" spans="1:17" ht="22.5" customHeight="1" x14ac:dyDescent="0.3">
      <c r="A94" s="794" t="s">
        <v>335</v>
      </c>
      <c r="B94" s="795"/>
      <c r="C94" s="315" t="s">
        <v>98</v>
      </c>
      <c r="D94" s="316"/>
      <c r="E94" s="317"/>
      <c r="F94" s="316">
        <v>55305.96</v>
      </c>
      <c r="G94" s="167"/>
      <c r="H94" s="167"/>
      <c r="I94" s="311">
        <f>+F94</f>
        <v>55305.96</v>
      </c>
      <c r="J94" s="167"/>
      <c r="K94" s="168"/>
      <c r="L94" s="168"/>
      <c r="M94" s="168"/>
      <c r="N94" s="168"/>
      <c r="O94" s="168"/>
      <c r="P94" s="322">
        <f>+I94</f>
        <v>55305.96</v>
      </c>
      <c r="Q94" s="796">
        <f>+P95/P94</f>
        <v>0.75264600777203761</v>
      </c>
    </row>
    <row r="95" spans="1:17" ht="22.5" customHeight="1" x14ac:dyDescent="0.3">
      <c r="A95" s="794"/>
      <c r="B95" s="795"/>
      <c r="C95" s="318" t="s">
        <v>97</v>
      </c>
      <c r="D95" s="319"/>
      <c r="E95" s="314"/>
      <c r="F95" s="319">
        <v>11246</v>
      </c>
      <c r="G95" s="51"/>
      <c r="H95" s="51"/>
      <c r="I95" s="282">
        <v>41625.81</v>
      </c>
      <c r="J95" s="51"/>
      <c r="K95" s="77"/>
      <c r="L95" s="77"/>
      <c r="M95" s="77"/>
      <c r="N95" s="77"/>
      <c r="O95" s="77"/>
      <c r="P95" s="323">
        <f t="shared" ref="P95:P158" si="0">+I95</f>
        <v>41625.81</v>
      </c>
      <c r="Q95" s="796"/>
    </row>
    <row r="96" spans="1:17" ht="11.25" customHeight="1" x14ac:dyDescent="0.3">
      <c r="A96" s="794" t="s">
        <v>336</v>
      </c>
      <c r="B96" s="795"/>
      <c r="C96" s="315" t="s">
        <v>98</v>
      </c>
      <c r="D96" s="316"/>
      <c r="E96" s="317"/>
      <c r="F96" s="316">
        <v>47706.96</v>
      </c>
      <c r="G96" s="167"/>
      <c r="H96" s="167"/>
      <c r="I96" s="311">
        <f>+F96</f>
        <v>47706.96</v>
      </c>
      <c r="J96" s="167"/>
      <c r="K96" s="168"/>
      <c r="L96" s="168"/>
      <c r="M96" s="168"/>
      <c r="N96" s="168"/>
      <c r="O96" s="168"/>
      <c r="P96" s="322">
        <f t="shared" si="0"/>
        <v>47706.96</v>
      </c>
      <c r="Q96" s="796">
        <f>+P97/P96</f>
        <v>0.31344524991741246</v>
      </c>
    </row>
    <row r="97" spans="1:17" ht="11.25" customHeight="1" x14ac:dyDescent="0.3">
      <c r="A97" s="794"/>
      <c r="B97" s="795"/>
      <c r="C97" s="318" t="s">
        <v>97</v>
      </c>
      <c r="D97" s="319"/>
      <c r="E97" s="314"/>
      <c r="F97" s="319">
        <v>9838</v>
      </c>
      <c r="G97" s="51"/>
      <c r="H97" s="51"/>
      <c r="I97" s="282">
        <v>14953.52</v>
      </c>
      <c r="J97" s="51"/>
      <c r="K97" s="77"/>
      <c r="L97" s="77"/>
      <c r="M97" s="77"/>
      <c r="N97" s="77"/>
      <c r="O97" s="77"/>
      <c r="P97" s="323">
        <f t="shared" si="0"/>
        <v>14953.52</v>
      </c>
      <c r="Q97" s="796"/>
    </row>
    <row r="98" spans="1:17" ht="14.25" customHeight="1" x14ac:dyDescent="0.3">
      <c r="A98" s="794" t="s">
        <v>340</v>
      </c>
      <c r="B98" s="795"/>
      <c r="C98" s="315" t="s">
        <v>98</v>
      </c>
      <c r="D98" s="316"/>
      <c r="E98" s="317"/>
      <c r="F98" s="316">
        <v>43.2</v>
      </c>
      <c r="G98" s="167"/>
      <c r="H98" s="167"/>
      <c r="I98" s="311">
        <f>+F98</f>
        <v>43.2</v>
      </c>
      <c r="J98" s="167"/>
      <c r="K98" s="168"/>
      <c r="L98" s="168"/>
      <c r="M98" s="168"/>
      <c r="N98" s="168"/>
      <c r="O98" s="168"/>
      <c r="P98" s="322">
        <f t="shared" si="0"/>
        <v>43.2</v>
      </c>
      <c r="Q98" s="808">
        <f>+P99/P98</f>
        <v>95.54583333333332</v>
      </c>
    </row>
    <row r="99" spans="1:17" ht="14.25" customHeight="1" x14ac:dyDescent="0.3">
      <c r="A99" s="794"/>
      <c r="B99" s="795"/>
      <c r="C99" s="318" t="s">
        <v>97</v>
      </c>
      <c r="D99" s="319"/>
      <c r="E99" s="314"/>
      <c r="F99" s="319">
        <v>0</v>
      </c>
      <c r="G99" s="51"/>
      <c r="H99" s="51"/>
      <c r="I99" s="282">
        <v>4127.58</v>
      </c>
      <c r="J99" s="51"/>
      <c r="K99" s="77"/>
      <c r="L99" s="77"/>
      <c r="M99" s="77"/>
      <c r="N99" s="77"/>
      <c r="O99" s="77"/>
      <c r="P99" s="323">
        <f t="shared" si="0"/>
        <v>4127.58</v>
      </c>
      <c r="Q99" s="808"/>
    </row>
    <row r="100" spans="1:17" ht="16.5" customHeight="1" x14ac:dyDescent="0.3">
      <c r="A100" s="794" t="s">
        <v>341</v>
      </c>
      <c r="B100" s="795"/>
      <c r="C100" s="315" t="s">
        <v>98</v>
      </c>
      <c r="D100" s="316"/>
      <c r="E100" s="317"/>
      <c r="F100" s="316">
        <v>6903406</v>
      </c>
      <c r="G100" s="167"/>
      <c r="H100" s="167"/>
      <c r="I100" s="311">
        <f>+F100</f>
        <v>6903406</v>
      </c>
      <c r="J100" s="167"/>
      <c r="K100" s="168"/>
      <c r="L100" s="168"/>
      <c r="M100" s="168"/>
      <c r="N100" s="168"/>
      <c r="O100" s="168"/>
      <c r="P100" s="322">
        <f t="shared" si="0"/>
        <v>6903406</v>
      </c>
      <c r="Q100" s="796">
        <f>+P101/P100</f>
        <v>0</v>
      </c>
    </row>
    <row r="101" spans="1:17" ht="16.5" customHeight="1" x14ac:dyDescent="0.3">
      <c r="A101" s="794"/>
      <c r="B101" s="795"/>
      <c r="C101" s="318" t="s">
        <v>97</v>
      </c>
      <c r="D101" s="319"/>
      <c r="E101" s="314"/>
      <c r="F101" s="319">
        <v>0</v>
      </c>
      <c r="G101" s="51"/>
      <c r="H101" s="51"/>
      <c r="I101" s="282">
        <v>0</v>
      </c>
      <c r="J101" s="51"/>
      <c r="K101" s="77"/>
      <c r="L101" s="77"/>
      <c r="M101" s="77"/>
      <c r="N101" s="77"/>
      <c r="O101" s="77"/>
      <c r="P101" s="323">
        <f t="shared" si="0"/>
        <v>0</v>
      </c>
      <c r="Q101" s="796"/>
    </row>
    <row r="102" spans="1:17" ht="15.75" customHeight="1" x14ac:dyDescent="0.3">
      <c r="A102" s="809" t="s">
        <v>342</v>
      </c>
      <c r="B102" s="314"/>
      <c r="C102" s="315" t="s">
        <v>98</v>
      </c>
      <c r="D102" s="316"/>
      <c r="E102" s="317"/>
      <c r="F102" s="316">
        <v>670894.71</v>
      </c>
      <c r="G102" s="167"/>
      <c r="H102" s="167"/>
      <c r="I102" s="311">
        <f>+F102</f>
        <v>670894.71</v>
      </c>
      <c r="J102" s="167"/>
      <c r="K102" s="168"/>
      <c r="L102" s="168"/>
      <c r="M102" s="168"/>
      <c r="N102" s="168"/>
      <c r="O102" s="168"/>
      <c r="P102" s="322">
        <f t="shared" si="0"/>
        <v>670894.71</v>
      </c>
      <c r="Q102" s="792">
        <f>+P103/P102</f>
        <v>0.14084868846260543</v>
      </c>
    </row>
    <row r="103" spans="1:17" ht="15.75" customHeight="1" x14ac:dyDescent="0.3">
      <c r="A103" s="810"/>
      <c r="B103" s="314"/>
      <c r="C103" s="318" t="s">
        <v>97</v>
      </c>
      <c r="D103" s="319"/>
      <c r="E103" s="314"/>
      <c r="F103" s="319">
        <v>84694.64</v>
      </c>
      <c r="G103" s="51"/>
      <c r="H103" s="51"/>
      <c r="I103" s="282">
        <v>94494.64</v>
      </c>
      <c r="J103" s="51"/>
      <c r="K103" s="77"/>
      <c r="L103" s="77"/>
      <c r="M103" s="77"/>
      <c r="N103" s="77"/>
      <c r="O103" s="77"/>
      <c r="P103" s="323">
        <f t="shared" si="0"/>
        <v>94494.64</v>
      </c>
      <c r="Q103" s="793"/>
    </row>
    <row r="104" spans="1:17" ht="15.75" customHeight="1" x14ac:dyDescent="0.3">
      <c r="A104" s="813" t="s">
        <v>343</v>
      </c>
      <c r="B104" s="314"/>
      <c r="C104" s="315" t="s">
        <v>98</v>
      </c>
      <c r="D104" s="316"/>
      <c r="E104" s="317"/>
      <c r="F104" s="316">
        <v>335311.15999999997</v>
      </c>
      <c r="G104" s="167"/>
      <c r="H104" s="167"/>
      <c r="I104" s="311">
        <f>+F104</f>
        <v>335311.15999999997</v>
      </c>
      <c r="J104" s="167"/>
      <c r="K104" s="168"/>
      <c r="L104" s="168"/>
      <c r="M104" s="168"/>
      <c r="N104" s="168"/>
      <c r="O104" s="168"/>
      <c r="P104" s="322">
        <f t="shared" si="0"/>
        <v>335311.15999999997</v>
      </c>
      <c r="Q104" s="792">
        <f>+P105/P104</f>
        <v>0.57767835702217607</v>
      </c>
    </row>
    <row r="105" spans="1:17" ht="15.75" customHeight="1" x14ac:dyDescent="0.3">
      <c r="A105" s="814"/>
      <c r="B105" s="314"/>
      <c r="C105" s="318" t="s">
        <v>97</v>
      </c>
      <c r="D105" s="319"/>
      <c r="E105" s="314"/>
      <c r="F105" s="319">
        <v>115029</v>
      </c>
      <c r="G105" s="51"/>
      <c r="H105" s="51"/>
      <c r="I105" s="282">
        <v>193702</v>
      </c>
      <c r="J105" s="51"/>
      <c r="K105" s="77"/>
      <c r="L105" s="77"/>
      <c r="M105" s="77"/>
      <c r="N105" s="77"/>
      <c r="O105" s="77"/>
      <c r="P105" s="323">
        <f t="shared" si="0"/>
        <v>193702</v>
      </c>
      <c r="Q105" s="793"/>
    </row>
    <row r="106" spans="1:17" ht="15.75" customHeight="1" x14ac:dyDescent="0.3">
      <c r="A106" s="815" t="s">
        <v>344</v>
      </c>
      <c r="B106" s="314"/>
      <c r="C106" s="315" t="s">
        <v>98</v>
      </c>
      <c r="D106" s="316"/>
      <c r="E106" s="317"/>
      <c r="F106" s="316">
        <v>2878.52</v>
      </c>
      <c r="G106" s="167"/>
      <c r="H106" s="167"/>
      <c r="I106" s="311">
        <f>+F106</f>
        <v>2878.52</v>
      </c>
      <c r="J106" s="167"/>
      <c r="K106" s="168"/>
      <c r="L106" s="168"/>
      <c r="M106" s="168"/>
      <c r="N106" s="168"/>
      <c r="O106" s="168"/>
      <c r="P106" s="322">
        <f t="shared" si="0"/>
        <v>2878.52</v>
      </c>
      <c r="Q106" s="817">
        <f>+P107/P106</f>
        <v>7.4065839389686365</v>
      </c>
    </row>
    <row r="107" spans="1:17" ht="15.75" customHeight="1" x14ac:dyDescent="0.3">
      <c r="A107" s="816"/>
      <c r="B107" s="314"/>
      <c r="C107" s="318" t="s">
        <v>97</v>
      </c>
      <c r="D107" s="319"/>
      <c r="E107" s="314"/>
      <c r="F107" s="319">
        <v>21320</v>
      </c>
      <c r="G107" s="51"/>
      <c r="H107" s="51"/>
      <c r="I107" s="282">
        <v>21320</v>
      </c>
      <c r="J107" s="51"/>
      <c r="K107" s="77"/>
      <c r="L107" s="77"/>
      <c r="M107" s="77"/>
      <c r="N107" s="77"/>
      <c r="O107" s="77"/>
      <c r="P107" s="323">
        <f t="shared" si="0"/>
        <v>21320</v>
      </c>
      <c r="Q107" s="818"/>
    </row>
    <row r="108" spans="1:17" ht="15.75" customHeight="1" x14ac:dyDescent="0.3">
      <c r="A108" s="815" t="s">
        <v>345</v>
      </c>
      <c r="B108" s="314"/>
      <c r="C108" s="315" t="s">
        <v>98</v>
      </c>
      <c r="D108" s="316"/>
      <c r="E108" s="317"/>
      <c r="F108" s="316">
        <v>66629.899999999994</v>
      </c>
      <c r="G108" s="167"/>
      <c r="H108" s="167"/>
      <c r="I108" s="311">
        <f>+F108</f>
        <v>66629.899999999994</v>
      </c>
      <c r="J108" s="167"/>
      <c r="K108" s="168"/>
      <c r="L108" s="168"/>
      <c r="M108" s="168"/>
      <c r="N108" s="168"/>
      <c r="O108" s="168"/>
      <c r="P108" s="322">
        <f t="shared" si="0"/>
        <v>66629.899999999994</v>
      </c>
      <c r="Q108" s="792">
        <f>+P109/P108</f>
        <v>0.20778959596217317</v>
      </c>
    </row>
    <row r="109" spans="1:17" ht="15.75" customHeight="1" x14ac:dyDescent="0.3">
      <c r="A109" s="816"/>
      <c r="B109" s="314"/>
      <c r="C109" s="318" t="s">
        <v>97</v>
      </c>
      <c r="D109" s="319"/>
      <c r="E109" s="314"/>
      <c r="F109" s="319">
        <v>0</v>
      </c>
      <c r="G109" s="51"/>
      <c r="H109" s="51"/>
      <c r="I109" s="282">
        <v>13845</v>
      </c>
      <c r="J109" s="51"/>
      <c r="K109" s="77"/>
      <c r="L109" s="77"/>
      <c r="M109" s="77"/>
      <c r="N109" s="77"/>
      <c r="O109" s="77"/>
      <c r="P109" s="323">
        <f t="shared" si="0"/>
        <v>13845</v>
      </c>
      <c r="Q109" s="793"/>
    </row>
    <row r="110" spans="1:17" ht="15.75" customHeight="1" x14ac:dyDescent="0.3">
      <c r="A110" s="811" t="s">
        <v>347</v>
      </c>
      <c r="B110" s="51"/>
      <c r="C110" s="165" t="s">
        <v>98</v>
      </c>
      <c r="D110" s="166"/>
      <c r="E110" s="167"/>
      <c r="F110" s="151">
        <v>5231196.5999999996</v>
      </c>
      <c r="G110" s="167"/>
      <c r="H110" s="167"/>
      <c r="I110" s="311">
        <f>+F110</f>
        <v>5231196.5999999996</v>
      </c>
      <c r="J110" s="167"/>
      <c r="K110" s="168"/>
      <c r="L110" s="168"/>
      <c r="M110" s="168"/>
      <c r="N110" s="168"/>
      <c r="O110" s="168"/>
      <c r="P110" s="322">
        <f t="shared" si="0"/>
        <v>5231196.5999999996</v>
      </c>
      <c r="Q110" s="792">
        <f>+P111/P110</f>
        <v>0.23351375476884204</v>
      </c>
    </row>
    <row r="111" spans="1:17" ht="15.75" customHeight="1" x14ac:dyDescent="0.3">
      <c r="A111" s="812"/>
      <c r="B111" s="51"/>
      <c r="C111" s="116" t="s">
        <v>97</v>
      </c>
      <c r="D111" s="160"/>
      <c r="E111" s="51"/>
      <c r="F111" s="143">
        <v>268943.09000000003</v>
      </c>
      <c r="G111" s="51"/>
      <c r="H111" s="51"/>
      <c r="I111" s="282">
        <v>1221556.3600000001</v>
      </c>
      <c r="J111" s="51"/>
      <c r="K111" s="77"/>
      <c r="L111" s="77"/>
      <c r="M111" s="77"/>
      <c r="N111" s="77"/>
      <c r="O111" s="77"/>
      <c r="P111" s="323">
        <f t="shared" si="0"/>
        <v>1221556.3600000001</v>
      </c>
      <c r="Q111" s="793"/>
    </row>
    <row r="112" spans="1:17" ht="15.75" customHeight="1" x14ac:dyDescent="0.3">
      <c r="A112" s="811" t="s">
        <v>347</v>
      </c>
      <c r="B112" s="51"/>
      <c r="C112" s="165" t="s">
        <v>98</v>
      </c>
      <c r="D112" s="166"/>
      <c r="E112" s="167"/>
      <c r="F112" s="151">
        <v>272603.13</v>
      </c>
      <c r="G112" s="167"/>
      <c r="H112" s="167"/>
      <c r="I112" s="311">
        <f>+F112</f>
        <v>272603.13</v>
      </c>
      <c r="J112" s="167"/>
      <c r="K112" s="168"/>
      <c r="L112" s="168"/>
      <c r="M112" s="168"/>
      <c r="N112" s="168"/>
      <c r="O112" s="168"/>
      <c r="P112" s="322">
        <f t="shared" si="0"/>
        <v>272603.13</v>
      </c>
      <c r="Q112" s="819">
        <f>+P113/P112</f>
        <v>0.10582064850099117</v>
      </c>
    </row>
    <row r="113" spans="1:17" ht="15.75" customHeight="1" x14ac:dyDescent="0.3">
      <c r="A113" s="812"/>
      <c r="B113" s="51"/>
      <c r="C113" s="116" t="s">
        <v>97</v>
      </c>
      <c r="D113" s="160"/>
      <c r="E113" s="51"/>
      <c r="F113" s="143">
        <v>780</v>
      </c>
      <c r="G113" s="51"/>
      <c r="H113" s="51"/>
      <c r="I113" s="282">
        <v>28847.040000000001</v>
      </c>
      <c r="J113" s="51"/>
      <c r="K113" s="77"/>
      <c r="L113" s="77"/>
      <c r="M113" s="77"/>
      <c r="N113" s="77"/>
      <c r="O113" s="77"/>
      <c r="P113" s="323">
        <f t="shared" si="0"/>
        <v>28847.040000000001</v>
      </c>
      <c r="Q113" s="820"/>
    </row>
    <row r="114" spans="1:17" ht="14.25" customHeight="1" x14ac:dyDescent="0.3">
      <c r="A114" s="811" t="s">
        <v>349</v>
      </c>
      <c r="B114" s="51"/>
      <c r="C114" s="165" t="s">
        <v>98</v>
      </c>
      <c r="D114" s="166"/>
      <c r="E114" s="167"/>
      <c r="F114" s="151">
        <v>534093.24</v>
      </c>
      <c r="G114" s="167"/>
      <c r="H114" s="167"/>
      <c r="I114" s="311">
        <f>+F114</f>
        <v>534093.24</v>
      </c>
      <c r="J114" s="167"/>
      <c r="K114" s="168"/>
      <c r="L114" s="168"/>
      <c r="M114" s="168"/>
      <c r="N114" s="168"/>
      <c r="O114" s="168"/>
      <c r="P114" s="322">
        <f t="shared" si="0"/>
        <v>534093.24</v>
      </c>
      <c r="Q114" s="792">
        <f>+P115/P114</f>
        <v>9.1551598743320542E-2</v>
      </c>
    </row>
    <row r="115" spans="1:17" ht="14.25" customHeight="1" x14ac:dyDescent="0.3">
      <c r="A115" s="812"/>
      <c r="B115" s="51"/>
      <c r="C115" s="116" t="s">
        <v>97</v>
      </c>
      <c r="D115" s="160"/>
      <c r="E115" s="51"/>
      <c r="F115" s="143">
        <v>15236.24</v>
      </c>
      <c r="G115" s="51"/>
      <c r="H115" s="51"/>
      <c r="I115" s="282">
        <v>48897.09</v>
      </c>
      <c r="J115" s="51"/>
      <c r="K115" s="77"/>
      <c r="L115" s="77"/>
      <c r="M115" s="77"/>
      <c r="N115" s="77"/>
      <c r="O115" s="77"/>
      <c r="P115" s="323">
        <f t="shared" si="0"/>
        <v>48897.09</v>
      </c>
      <c r="Q115" s="793"/>
    </row>
    <row r="116" spans="1:17" ht="14.25" customHeight="1" x14ac:dyDescent="0.3">
      <c r="A116" s="811" t="s">
        <v>350</v>
      </c>
      <c r="B116" s="51"/>
      <c r="C116" s="165" t="s">
        <v>98</v>
      </c>
      <c r="D116" s="166"/>
      <c r="E116" s="167"/>
      <c r="F116" s="151">
        <v>1511350.44</v>
      </c>
      <c r="G116" s="167"/>
      <c r="H116" s="167"/>
      <c r="I116" s="311">
        <f>+F116</f>
        <v>1511350.44</v>
      </c>
      <c r="J116" s="167"/>
      <c r="K116" s="168"/>
      <c r="L116" s="168"/>
      <c r="M116" s="168"/>
      <c r="N116" s="168"/>
      <c r="O116" s="168"/>
      <c r="P116" s="322">
        <f t="shared" si="0"/>
        <v>1511350.44</v>
      </c>
      <c r="Q116" s="792">
        <f>+P117/P116</f>
        <v>0.36611624634191392</v>
      </c>
    </row>
    <row r="117" spans="1:17" ht="14.25" customHeight="1" x14ac:dyDescent="0.3">
      <c r="A117" s="812"/>
      <c r="B117" s="51"/>
      <c r="C117" s="116" t="s">
        <v>97</v>
      </c>
      <c r="D117" s="160"/>
      <c r="E117" s="51"/>
      <c r="F117" s="143">
        <v>143049.32999999999</v>
      </c>
      <c r="G117" s="51"/>
      <c r="H117" s="51"/>
      <c r="I117" s="282">
        <v>553329.94999999995</v>
      </c>
      <c r="J117" s="51"/>
      <c r="K117" s="77"/>
      <c r="L117" s="77"/>
      <c r="M117" s="77"/>
      <c r="N117" s="77"/>
      <c r="O117" s="77"/>
      <c r="P117" s="323">
        <f t="shared" si="0"/>
        <v>553329.94999999995</v>
      </c>
      <c r="Q117" s="793"/>
    </row>
    <row r="118" spans="1:17" ht="14.25" customHeight="1" x14ac:dyDescent="0.3">
      <c r="A118" s="811" t="s">
        <v>353</v>
      </c>
      <c r="B118" s="51"/>
      <c r="C118" s="165" t="s">
        <v>98</v>
      </c>
      <c r="D118" s="166"/>
      <c r="E118" s="167"/>
      <c r="F118" s="151">
        <v>12748833.050000001</v>
      </c>
      <c r="G118" s="167"/>
      <c r="H118" s="167"/>
      <c r="I118" s="311">
        <f>+F118</f>
        <v>12748833.050000001</v>
      </c>
      <c r="J118" s="167"/>
      <c r="K118" s="168"/>
      <c r="L118" s="168"/>
      <c r="M118" s="168"/>
      <c r="N118" s="168"/>
      <c r="O118" s="168"/>
      <c r="P118" s="322">
        <f t="shared" si="0"/>
        <v>12748833.050000001</v>
      </c>
      <c r="Q118" s="792">
        <f>P119/P118</f>
        <v>0.25257117787733518</v>
      </c>
    </row>
    <row r="119" spans="1:17" ht="14.25" customHeight="1" x14ac:dyDescent="0.3">
      <c r="A119" s="812"/>
      <c r="B119" s="51"/>
      <c r="C119" s="116" t="s">
        <v>97</v>
      </c>
      <c r="D119" s="160"/>
      <c r="E119" s="51"/>
      <c r="F119" s="143">
        <v>1595115.51</v>
      </c>
      <c r="G119" s="51"/>
      <c r="H119" s="51"/>
      <c r="I119" s="282">
        <v>3219987.78</v>
      </c>
      <c r="J119" s="51"/>
      <c r="K119" s="77"/>
      <c r="L119" s="77"/>
      <c r="M119" s="77"/>
      <c r="N119" s="77"/>
      <c r="O119" s="77"/>
      <c r="P119" s="323">
        <f t="shared" si="0"/>
        <v>3219987.78</v>
      </c>
      <c r="Q119" s="793"/>
    </row>
    <row r="120" spans="1:17" ht="15" customHeight="1" x14ac:dyDescent="0.3">
      <c r="A120" s="811" t="s">
        <v>354</v>
      </c>
      <c r="B120" s="51"/>
      <c r="C120" s="165" t="s">
        <v>98</v>
      </c>
      <c r="D120" s="166"/>
      <c r="E120" s="167"/>
      <c r="F120" s="151">
        <v>124752.84</v>
      </c>
      <c r="G120" s="167"/>
      <c r="H120" s="167"/>
      <c r="I120" s="311">
        <f>+F120</f>
        <v>124752.84</v>
      </c>
      <c r="J120" s="167"/>
      <c r="K120" s="168"/>
      <c r="L120" s="168"/>
      <c r="M120" s="168"/>
      <c r="N120" s="168"/>
      <c r="O120" s="168"/>
      <c r="P120" s="322">
        <f t="shared" si="0"/>
        <v>124752.84</v>
      </c>
      <c r="Q120" s="792">
        <f>P121/P120</f>
        <v>0</v>
      </c>
    </row>
    <row r="121" spans="1:17" ht="15" customHeight="1" x14ac:dyDescent="0.3">
      <c r="A121" s="812"/>
      <c r="B121" s="51"/>
      <c r="C121" s="116" t="s">
        <v>97</v>
      </c>
      <c r="D121" s="160"/>
      <c r="E121" s="51"/>
      <c r="F121" s="143">
        <v>0</v>
      </c>
      <c r="G121" s="51"/>
      <c r="H121" s="51"/>
      <c r="I121" s="282">
        <v>0</v>
      </c>
      <c r="J121" s="51"/>
      <c r="K121" s="77"/>
      <c r="L121" s="77"/>
      <c r="M121" s="77"/>
      <c r="N121" s="77"/>
      <c r="O121" s="77"/>
      <c r="P121" s="323">
        <f t="shared" si="0"/>
        <v>0</v>
      </c>
      <c r="Q121" s="793"/>
    </row>
    <row r="122" spans="1:17" ht="15" customHeight="1" x14ac:dyDescent="0.3">
      <c r="A122" s="695" t="s">
        <v>355</v>
      </c>
      <c r="B122" s="51"/>
      <c r="C122" s="165" t="s">
        <v>98</v>
      </c>
      <c r="D122" s="166"/>
      <c r="E122" s="167"/>
      <c r="F122" s="151">
        <v>703504.2</v>
      </c>
      <c r="G122" s="167"/>
      <c r="H122" s="167"/>
      <c r="I122" s="311">
        <f>+F122</f>
        <v>703504.2</v>
      </c>
      <c r="J122" s="167"/>
      <c r="K122" s="168"/>
      <c r="L122" s="168"/>
      <c r="M122" s="168"/>
      <c r="N122" s="168"/>
      <c r="O122" s="168"/>
      <c r="P122" s="322">
        <f t="shared" si="0"/>
        <v>703504.2</v>
      </c>
      <c r="Q122" s="792">
        <f>+P123/P122</f>
        <v>0.10057985439177194</v>
      </c>
    </row>
    <row r="123" spans="1:17" ht="15" customHeight="1" x14ac:dyDescent="0.3">
      <c r="A123" s="696"/>
      <c r="B123" s="51"/>
      <c r="C123" s="116" t="s">
        <v>97</v>
      </c>
      <c r="D123" s="160"/>
      <c r="E123" s="51"/>
      <c r="F123" s="143">
        <v>12839.08</v>
      </c>
      <c r="G123" s="51"/>
      <c r="H123" s="51"/>
      <c r="I123" s="282">
        <v>70758.350000000006</v>
      </c>
      <c r="J123" s="51"/>
      <c r="K123" s="77"/>
      <c r="L123" s="77"/>
      <c r="M123" s="77"/>
      <c r="N123" s="77"/>
      <c r="O123" s="77"/>
      <c r="P123" s="323">
        <f t="shared" si="0"/>
        <v>70758.350000000006</v>
      </c>
      <c r="Q123" s="793"/>
    </row>
    <row r="124" spans="1:17" ht="15" customHeight="1" x14ac:dyDescent="0.3">
      <c r="A124" s="695" t="s">
        <v>356</v>
      </c>
      <c r="B124" s="51"/>
      <c r="C124" s="165" t="s">
        <v>98</v>
      </c>
      <c r="D124" s="166"/>
      <c r="E124" s="167"/>
      <c r="F124" s="151">
        <v>0</v>
      </c>
      <c r="G124" s="167"/>
      <c r="H124" s="167"/>
      <c r="I124" s="311">
        <f>+F124</f>
        <v>0</v>
      </c>
      <c r="J124" s="167"/>
      <c r="K124" s="168"/>
      <c r="L124" s="168"/>
      <c r="M124" s="168"/>
      <c r="N124" s="168"/>
      <c r="O124" s="168"/>
      <c r="P124" s="322">
        <f t="shared" si="0"/>
        <v>0</v>
      </c>
      <c r="Q124" s="792" t="s">
        <v>357</v>
      </c>
    </row>
    <row r="125" spans="1:17" ht="15" customHeight="1" x14ac:dyDescent="0.3">
      <c r="A125" s="696"/>
      <c r="B125" s="51"/>
      <c r="C125" s="116" t="s">
        <v>97</v>
      </c>
      <c r="D125" s="160"/>
      <c r="E125" s="51"/>
      <c r="F125" s="143">
        <v>1600</v>
      </c>
      <c r="G125" s="51"/>
      <c r="H125" s="51"/>
      <c r="I125" s="282">
        <v>1600</v>
      </c>
      <c r="J125" s="51"/>
      <c r="K125" s="77"/>
      <c r="L125" s="77"/>
      <c r="M125" s="77"/>
      <c r="N125" s="77"/>
      <c r="O125" s="77"/>
      <c r="P125" s="323">
        <f t="shared" si="0"/>
        <v>1600</v>
      </c>
      <c r="Q125" s="793"/>
    </row>
    <row r="126" spans="1:17" ht="15" customHeight="1" x14ac:dyDescent="0.3">
      <c r="A126" s="695" t="s">
        <v>360</v>
      </c>
      <c r="B126" s="51"/>
      <c r="C126" s="165" t="s">
        <v>98</v>
      </c>
      <c r="D126" s="166"/>
      <c r="E126" s="167"/>
      <c r="F126" s="151">
        <v>8850.99</v>
      </c>
      <c r="G126" s="167"/>
      <c r="H126" s="167"/>
      <c r="I126" s="311">
        <f>+F126</f>
        <v>8850.99</v>
      </c>
      <c r="J126" s="167"/>
      <c r="K126" s="168"/>
      <c r="L126" s="168"/>
      <c r="M126" s="168"/>
      <c r="N126" s="168"/>
      <c r="O126" s="168"/>
      <c r="P126" s="322">
        <f t="shared" si="0"/>
        <v>8850.99</v>
      </c>
      <c r="Q126" s="792">
        <f>+P127/P126</f>
        <v>0</v>
      </c>
    </row>
    <row r="127" spans="1:17" ht="15" customHeight="1" x14ac:dyDescent="0.3">
      <c r="A127" s="696"/>
      <c r="B127" s="51"/>
      <c r="C127" s="116" t="s">
        <v>97</v>
      </c>
      <c r="D127" s="160"/>
      <c r="E127" s="51"/>
      <c r="F127" s="143">
        <v>0</v>
      </c>
      <c r="G127" s="51"/>
      <c r="H127" s="51"/>
      <c r="I127" s="282">
        <v>0</v>
      </c>
      <c r="J127" s="51"/>
      <c r="K127" s="77"/>
      <c r="L127" s="77"/>
      <c r="M127" s="77"/>
      <c r="N127" s="77"/>
      <c r="O127" s="77"/>
      <c r="P127" s="323">
        <f t="shared" si="0"/>
        <v>0</v>
      </c>
      <c r="Q127" s="793"/>
    </row>
    <row r="128" spans="1:17" ht="15" customHeight="1" x14ac:dyDescent="0.3">
      <c r="A128" s="695" t="s">
        <v>359</v>
      </c>
      <c r="B128" s="51"/>
      <c r="C128" s="165" t="s">
        <v>98</v>
      </c>
      <c r="D128" s="166"/>
      <c r="E128" s="167"/>
      <c r="F128" s="151">
        <v>659115.96</v>
      </c>
      <c r="G128" s="167"/>
      <c r="H128" s="167"/>
      <c r="I128" s="311">
        <f>+F128</f>
        <v>659115.96</v>
      </c>
      <c r="J128" s="167"/>
      <c r="K128" s="168"/>
      <c r="L128" s="168"/>
      <c r="M128" s="168"/>
      <c r="N128" s="168"/>
      <c r="O128" s="168"/>
      <c r="P128" s="322">
        <f t="shared" si="0"/>
        <v>659115.96</v>
      </c>
      <c r="Q128" s="792">
        <f>+P129/P128</f>
        <v>0.83749581788309302</v>
      </c>
    </row>
    <row r="129" spans="1:17" ht="15" customHeight="1" x14ac:dyDescent="0.3">
      <c r="A129" s="696"/>
      <c r="B129" s="51"/>
      <c r="C129" s="116" t="s">
        <v>97</v>
      </c>
      <c r="D129" s="160"/>
      <c r="E129" s="51"/>
      <c r="F129" s="143">
        <v>170652.37</v>
      </c>
      <c r="G129" s="51"/>
      <c r="H129" s="51"/>
      <c r="I129" s="282">
        <v>552006.86</v>
      </c>
      <c r="J129" s="51"/>
      <c r="K129" s="77"/>
      <c r="L129" s="77"/>
      <c r="M129" s="77"/>
      <c r="N129" s="77"/>
      <c r="O129" s="77"/>
      <c r="P129" s="323">
        <f t="shared" si="0"/>
        <v>552006.86</v>
      </c>
      <c r="Q129" s="793"/>
    </row>
    <row r="130" spans="1:17" ht="25.5" customHeight="1" x14ac:dyDescent="0.3">
      <c r="A130" s="695" t="s">
        <v>358</v>
      </c>
      <c r="B130" s="51"/>
      <c r="C130" s="165" t="s">
        <v>98</v>
      </c>
      <c r="D130" s="166"/>
      <c r="E130" s="167"/>
      <c r="F130" s="151">
        <v>60071.040000000001</v>
      </c>
      <c r="G130" s="167"/>
      <c r="H130" s="167"/>
      <c r="I130" s="311">
        <f>+F130</f>
        <v>60071.040000000001</v>
      </c>
      <c r="J130" s="167"/>
      <c r="K130" s="168"/>
      <c r="L130" s="168"/>
      <c r="M130" s="168"/>
      <c r="N130" s="168"/>
      <c r="O130" s="168"/>
      <c r="P130" s="322">
        <f t="shared" si="0"/>
        <v>60071.040000000001</v>
      </c>
      <c r="Q130" s="792">
        <f>+P131/P130</f>
        <v>0.25113931771449272</v>
      </c>
    </row>
    <row r="131" spans="1:17" ht="25.5" customHeight="1" x14ac:dyDescent="0.3">
      <c r="A131" s="696"/>
      <c r="B131" s="51"/>
      <c r="C131" s="116" t="s">
        <v>97</v>
      </c>
      <c r="D131" s="160"/>
      <c r="E131" s="51"/>
      <c r="F131" s="143">
        <v>5675</v>
      </c>
      <c r="G131" s="51"/>
      <c r="H131" s="51"/>
      <c r="I131" s="282">
        <v>15086.2</v>
      </c>
      <c r="J131" s="51"/>
      <c r="K131" s="77"/>
      <c r="L131" s="77"/>
      <c r="M131" s="77"/>
      <c r="N131" s="77"/>
      <c r="O131" s="77"/>
      <c r="P131" s="323">
        <f t="shared" si="0"/>
        <v>15086.2</v>
      </c>
      <c r="Q131" s="793"/>
    </row>
    <row r="132" spans="1:17" ht="22.5" customHeight="1" x14ac:dyDescent="0.3">
      <c r="A132" s="695" t="s">
        <v>361</v>
      </c>
      <c r="B132" s="51"/>
      <c r="C132" s="165" t="s">
        <v>98</v>
      </c>
      <c r="D132" s="166"/>
      <c r="E132" s="167"/>
      <c r="F132" s="151">
        <v>21220.799999999999</v>
      </c>
      <c r="G132" s="167"/>
      <c r="H132" s="167"/>
      <c r="I132" s="311">
        <f>+F132</f>
        <v>21220.799999999999</v>
      </c>
      <c r="J132" s="167"/>
      <c r="K132" s="168"/>
      <c r="L132" s="168"/>
      <c r="M132" s="168"/>
      <c r="N132" s="168"/>
      <c r="O132" s="168"/>
      <c r="P132" s="322">
        <f t="shared" si="0"/>
        <v>21220.799999999999</v>
      </c>
      <c r="Q132" s="792">
        <f>+P133/P132</f>
        <v>6.3738407600090474E-2</v>
      </c>
    </row>
    <row r="133" spans="1:17" ht="22.5" customHeight="1" x14ac:dyDescent="0.3">
      <c r="A133" s="696"/>
      <c r="B133" s="51"/>
      <c r="C133" s="116" t="s">
        <v>97</v>
      </c>
      <c r="D133" s="160"/>
      <c r="E133" s="51"/>
      <c r="F133" s="143">
        <v>872.41</v>
      </c>
      <c r="G133" s="51"/>
      <c r="H133" s="51"/>
      <c r="I133" s="282">
        <v>1352.58</v>
      </c>
      <c r="J133" s="51"/>
      <c r="K133" s="77"/>
      <c r="L133" s="77"/>
      <c r="M133" s="77"/>
      <c r="N133" s="77"/>
      <c r="O133" s="77"/>
      <c r="P133" s="323">
        <f t="shared" si="0"/>
        <v>1352.58</v>
      </c>
      <c r="Q133" s="793"/>
    </row>
    <row r="134" spans="1:17" ht="12.75" customHeight="1" x14ac:dyDescent="0.3">
      <c r="A134" s="695" t="s">
        <v>362</v>
      </c>
      <c r="B134" s="51"/>
      <c r="C134" s="165" t="s">
        <v>98</v>
      </c>
      <c r="D134" s="166"/>
      <c r="E134" s="167"/>
      <c r="F134" s="151">
        <v>459690.6</v>
      </c>
      <c r="G134" s="167"/>
      <c r="H134" s="167"/>
      <c r="I134" s="311">
        <f>+F134</f>
        <v>459690.6</v>
      </c>
      <c r="J134" s="167"/>
      <c r="K134" s="168"/>
      <c r="L134" s="168"/>
      <c r="M134" s="168"/>
      <c r="N134" s="168"/>
      <c r="O134" s="168"/>
      <c r="P134" s="322">
        <f t="shared" si="0"/>
        <v>459690.6</v>
      </c>
      <c r="Q134" s="792">
        <f>+P135/P134</f>
        <v>0.2893963026435607</v>
      </c>
    </row>
    <row r="135" spans="1:17" ht="12.75" customHeight="1" x14ac:dyDescent="0.3">
      <c r="A135" s="696"/>
      <c r="B135" s="51"/>
      <c r="C135" s="116" t="s">
        <v>97</v>
      </c>
      <c r="D135" s="160"/>
      <c r="E135" s="51"/>
      <c r="F135" s="143">
        <v>99143.34</v>
      </c>
      <c r="G135" s="51"/>
      <c r="H135" s="51"/>
      <c r="I135" s="282">
        <v>133032.76</v>
      </c>
      <c r="J135" s="51"/>
      <c r="K135" s="77"/>
      <c r="L135" s="77"/>
      <c r="M135" s="77"/>
      <c r="N135" s="77"/>
      <c r="O135" s="77"/>
      <c r="P135" s="323">
        <f t="shared" si="0"/>
        <v>133032.76</v>
      </c>
      <c r="Q135" s="793"/>
    </row>
    <row r="136" spans="1:17" ht="12.75" customHeight="1" x14ac:dyDescent="0.3">
      <c r="A136" s="695" t="s">
        <v>363</v>
      </c>
      <c r="B136" s="51"/>
      <c r="C136" s="165" t="s">
        <v>98</v>
      </c>
      <c r="D136" s="166"/>
      <c r="E136" s="167"/>
      <c r="F136" s="151">
        <v>262981.2</v>
      </c>
      <c r="G136" s="167"/>
      <c r="H136" s="167"/>
      <c r="I136" s="311">
        <f>+F136</f>
        <v>262981.2</v>
      </c>
      <c r="J136" s="167"/>
      <c r="K136" s="168"/>
      <c r="L136" s="168"/>
      <c r="M136" s="168"/>
      <c r="N136" s="168"/>
      <c r="O136" s="168"/>
      <c r="P136" s="322">
        <f t="shared" si="0"/>
        <v>262981.2</v>
      </c>
      <c r="Q136" s="792">
        <f>+P137/P136</f>
        <v>5.4186382904937686E-2</v>
      </c>
    </row>
    <row r="137" spans="1:17" ht="12.75" customHeight="1" x14ac:dyDescent="0.3">
      <c r="A137" s="696"/>
      <c r="B137" s="51"/>
      <c r="C137" s="116" t="s">
        <v>97</v>
      </c>
      <c r="D137" s="160"/>
      <c r="E137" s="51"/>
      <c r="F137" s="143">
        <v>14250</v>
      </c>
      <c r="G137" s="51"/>
      <c r="H137" s="51"/>
      <c r="I137" s="282">
        <v>14250</v>
      </c>
      <c r="J137" s="51"/>
      <c r="K137" s="77"/>
      <c r="L137" s="77"/>
      <c r="M137" s="77"/>
      <c r="N137" s="77"/>
      <c r="O137" s="77"/>
      <c r="P137" s="323">
        <f t="shared" si="0"/>
        <v>14250</v>
      </c>
      <c r="Q137" s="793"/>
    </row>
    <row r="138" spans="1:17" ht="15" customHeight="1" x14ac:dyDescent="0.3">
      <c r="A138" s="695" t="s">
        <v>364</v>
      </c>
      <c r="B138" s="51"/>
      <c r="C138" s="165" t="s">
        <v>98</v>
      </c>
      <c r="D138" s="166"/>
      <c r="E138" s="167"/>
      <c r="F138" s="151">
        <v>21939.599999999999</v>
      </c>
      <c r="G138" s="167"/>
      <c r="H138" s="167"/>
      <c r="I138" s="311">
        <f>+F138</f>
        <v>21939.599999999999</v>
      </c>
      <c r="J138" s="167"/>
      <c r="K138" s="168"/>
      <c r="L138" s="168"/>
      <c r="M138" s="168"/>
      <c r="N138" s="168"/>
      <c r="O138" s="168"/>
      <c r="P138" s="322">
        <f t="shared" si="0"/>
        <v>21939.599999999999</v>
      </c>
      <c r="Q138" s="792">
        <f>+P139/P138</f>
        <v>0</v>
      </c>
    </row>
    <row r="139" spans="1:17" ht="15" customHeight="1" x14ac:dyDescent="0.3">
      <c r="A139" s="696"/>
      <c r="B139" s="51"/>
      <c r="C139" s="116" t="s">
        <v>97</v>
      </c>
      <c r="D139" s="160"/>
      <c r="E139" s="51"/>
      <c r="F139" s="143">
        <v>0</v>
      </c>
      <c r="G139" s="51"/>
      <c r="H139" s="51"/>
      <c r="I139" s="282">
        <v>0</v>
      </c>
      <c r="J139" s="51"/>
      <c r="K139" s="77"/>
      <c r="L139" s="77"/>
      <c r="M139" s="77"/>
      <c r="N139" s="77"/>
      <c r="O139" s="77"/>
      <c r="P139" s="323">
        <f t="shared" si="0"/>
        <v>0</v>
      </c>
      <c r="Q139" s="793"/>
    </row>
    <row r="140" spans="1:17" ht="15" customHeight="1" x14ac:dyDescent="0.3">
      <c r="A140" s="695" t="s">
        <v>365</v>
      </c>
      <c r="B140" s="51"/>
      <c r="C140" s="165" t="s">
        <v>98</v>
      </c>
      <c r="D140" s="166"/>
      <c r="E140" s="167"/>
      <c r="F140" s="151">
        <v>58596.24</v>
      </c>
      <c r="G140" s="167"/>
      <c r="H140" s="167"/>
      <c r="I140" s="311">
        <f>+F140</f>
        <v>58596.24</v>
      </c>
      <c r="J140" s="167"/>
      <c r="K140" s="168"/>
      <c r="L140" s="168"/>
      <c r="M140" s="168"/>
      <c r="N140" s="168"/>
      <c r="O140" s="168"/>
      <c r="P140" s="322">
        <f t="shared" si="0"/>
        <v>58596.24</v>
      </c>
      <c r="Q140" s="792">
        <f>+P141/P140</f>
        <v>0.45487253107025299</v>
      </c>
    </row>
    <row r="141" spans="1:17" ht="15" customHeight="1" x14ac:dyDescent="0.3">
      <c r="A141" s="696"/>
      <c r="B141" s="51"/>
      <c r="C141" s="116" t="s">
        <v>97</v>
      </c>
      <c r="D141" s="160"/>
      <c r="E141" s="51"/>
      <c r="F141" s="143">
        <v>13306.36</v>
      </c>
      <c r="G141" s="51"/>
      <c r="H141" s="51"/>
      <c r="I141" s="282">
        <v>26653.82</v>
      </c>
      <c r="J141" s="51"/>
      <c r="K141" s="77"/>
      <c r="L141" s="77"/>
      <c r="M141" s="77"/>
      <c r="N141" s="77"/>
      <c r="O141" s="77"/>
      <c r="P141" s="323">
        <f t="shared" si="0"/>
        <v>26653.82</v>
      </c>
      <c r="Q141" s="793"/>
    </row>
    <row r="142" spans="1:17" ht="15" customHeight="1" x14ac:dyDescent="0.3">
      <c r="A142" s="695" t="s">
        <v>366</v>
      </c>
      <c r="B142" s="51"/>
      <c r="C142" s="165" t="s">
        <v>98</v>
      </c>
      <c r="D142" s="166"/>
      <c r="E142" s="167"/>
      <c r="F142" s="151">
        <v>22653.72</v>
      </c>
      <c r="G142" s="167"/>
      <c r="H142" s="167"/>
      <c r="I142" s="311">
        <f>+F142</f>
        <v>22653.72</v>
      </c>
      <c r="J142" s="167"/>
      <c r="K142" s="168"/>
      <c r="L142" s="168"/>
      <c r="M142" s="168"/>
      <c r="N142" s="168"/>
      <c r="O142" s="168"/>
      <c r="P142" s="322">
        <f t="shared" si="0"/>
        <v>22653.72</v>
      </c>
      <c r="Q142" s="792">
        <f>+P143/P142</f>
        <v>0.35579807643071421</v>
      </c>
    </row>
    <row r="143" spans="1:17" ht="15" customHeight="1" x14ac:dyDescent="0.3">
      <c r="A143" s="696"/>
      <c r="B143" s="51"/>
      <c r="C143" s="116" t="s">
        <v>97</v>
      </c>
      <c r="D143" s="160"/>
      <c r="E143" s="51"/>
      <c r="F143" s="143">
        <v>3432.76</v>
      </c>
      <c r="G143" s="51"/>
      <c r="H143" s="51"/>
      <c r="I143" s="282">
        <v>8060.15</v>
      </c>
      <c r="J143" s="51"/>
      <c r="K143" s="77"/>
      <c r="L143" s="77"/>
      <c r="M143" s="77"/>
      <c r="N143" s="77"/>
      <c r="O143" s="77"/>
      <c r="P143" s="323">
        <f t="shared" si="0"/>
        <v>8060.15</v>
      </c>
      <c r="Q143" s="793"/>
    </row>
    <row r="144" spans="1:17" ht="15" customHeight="1" x14ac:dyDescent="0.3">
      <c r="A144" s="695" t="s">
        <v>367</v>
      </c>
      <c r="B144" s="51"/>
      <c r="C144" s="165" t="s">
        <v>98</v>
      </c>
      <c r="D144" s="166"/>
      <c r="E144" s="167"/>
      <c r="F144" s="151">
        <v>197226.36</v>
      </c>
      <c r="G144" s="167"/>
      <c r="H144" s="167"/>
      <c r="I144" s="311">
        <f>+F144</f>
        <v>197226.36</v>
      </c>
      <c r="J144" s="167"/>
      <c r="K144" s="168"/>
      <c r="L144" s="168"/>
      <c r="M144" s="168"/>
      <c r="N144" s="168"/>
      <c r="O144" s="168"/>
      <c r="P144" s="322">
        <f t="shared" si="0"/>
        <v>197226.36</v>
      </c>
      <c r="Q144" s="792">
        <f>+P145/P144</f>
        <v>0.43600652569970871</v>
      </c>
    </row>
    <row r="145" spans="1:17" ht="15" customHeight="1" x14ac:dyDescent="0.3">
      <c r="A145" s="696"/>
      <c r="B145" s="51"/>
      <c r="C145" s="116" t="s">
        <v>97</v>
      </c>
      <c r="D145" s="160"/>
      <c r="E145" s="51"/>
      <c r="F145" s="143">
        <v>42931.09</v>
      </c>
      <c r="G145" s="51"/>
      <c r="H145" s="51"/>
      <c r="I145" s="312">
        <v>85991.98</v>
      </c>
      <c r="J145" s="51"/>
      <c r="K145" s="77"/>
      <c r="L145" s="77"/>
      <c r="M145" s="77"/>
      <c r="N145" s="77"/>
      <c r="O145" s="77"/>
      <c r="P145" s="323">
        <f t="shared" si="0"/>
        <v>85991.98</v>
      </c>
      <c r="Q145" s="793"/>
    </row>
    <row r="146" spans="1:17" ht="13.5" customHeight="1" x14ac:dyDescent="0.3">
      <c r="A146" s="702" t="s">
        <v>368</v>
      </c>
      <c r="B146" s="51"/>
      <c r="C146" s="165" t="s">
        <v>98</v>
      </c>
      <c r="D146" s="166"/>
      <c r="E146" s="167"/>
      <c r="F146" s="151">
        <v>1171.8</v>
      </c>
      <c r="G146" s="167"/>
      <c r="H146" s="167"/>
      <c r="I146" s="311">
        <f>+F146</f>
        <v>1171.8</v>
      </c>
      <c r="J146" s="167"/>
      <c r="K146" s="168"/>
      <c r="L146" s="168"/>
      <c r="M146" s="168"/>
      <c r="N146" s="168"/>
      <c r="O146" s="168"/>
      <c r="P146" s="322">
        <f t="shared" si="0"/>
        <v>1171.8</v>
      </c>
      <c r="Q146" s="792">
        <f>+P147/P146</f>
        <v>0</v>
      </c>
    </row>
    <row r="147" spans="1:17" ht="13.5" customHeight="1" x14ac:dyDescent="0.3">
      <c r="A147" s="703"/>
      <c r="B147" s="51"/>
      <c r="C147" s="116" t="s">
        <v>97</v>
      </c>
      <c r="D147" s="160"/>
      <c r="E147" s="51"/>
      <c r="F147" s="143">
        <v>0</v>
      </c>
      <c r="G147" s="51"/>
      <c r="H147" s="51"/>
      <c r="I147" s="282">
        <v>0</v>
      </c>
      <c r="J147" s="51"/>
      <c r="K147" s="77"/>
      <c r="L147" s="77"/>
      <c r="M147" s="77"/>
      <c r="N147" s="77"/>
      <c r="O147" s="77"/>
      <c r="P147" s="323">
        <f t="shared" si="0"/>
        <v>0</v>
      </c>
      <c r="Q147" s="793"/>
    </row>
    <row r="148" spans="1:17" ht="19.5" customHeight="1" x14ac:dyDescent="0.3">
      <c r="A148" s="695" t="s">
        <v>369</v>
      </c>
      <c r="B148" s="51"/>
      <c r="C148" s="165" t="s">
        <v>98</v>
      </c>
      <c r="D148" s="166"/>
      <c r="E148" s="167"/>
      <c r="F148" s="151">
        <v>61026</v>
      </c>
      <c r="G148" s="167"/>
      <c r="H148" s="167"/>
      <c r="I148" s="311">
        <f>+F148</f>
        <v>61026</v>
      </c>
      <c r="J148" s="167"/>
      <c r="K148" s="168"/>
      <c r="L148" s="168"/>
      <c r="M148" s="168"/>
      <c r="N148" s="168"/>
      <c r="O148" s="168"/>
      <c r="P148" s="322">
        <f t="shared" si="0"/>
        <v>61026</v>
      </c>
      <c r="Q148" s="792">
        <f>+P149/P148</f>
        <v>0.27289089896109853</v>
      </c>
    </row>
    <row r="149" spans="1:17" ht="19.5" customHeight="1" x14ac:dyDescent="0.3">
      <c r="A149" s="696"/>
      <c r="B149" s="51"/>
      <c r="C149" s="116" t="s">
        <v>97</v>
      </c>
      <c r="D149" s="160"/>
      <c r="E149" s="51"/>
      <c r="F149" s="143">
        <v>6401.12</v>
      </c>
      <c r="G149" s="51"/>
      <c r="H149" s="51"/>
      <c r="I149" s="282">
        <v>16653.439999999999</v>
      </c>
      <c r="J149" s="51"/>
      <c r="K149" s="77"/>
      <c r="L149" s="77"/>
      <c r="M149" s="77"/>
      <c r="N149" s="77"/>
      <c r="O149" s="77"/>
      <c r="P149" s="323">
        <f t="shared" si="0"/>
        <v>16653.439999999999</v>
      </c>
      <c r="Q149" s="793"/>
    </row>
    <row r="150" spans="1:17" ht="13.5" customHeight="1" x14ac:dyDescent="0.3">
      <c r="A150" s="695" t="s">
        <v>370</v>
      </c>
      <c r="B150" s="51"/>
      <c r="C150" s="165" t="s">
        <v>98</v>
      </c>
      <c r="D150" s="166"/>
      <c r="E150" s="167"/>
      <c r="F150" s="151">
        <v>204289.56</v>
      </c>
      <c r="G150" s="167"/>
      <c r="H150" s="167"/>
      <c r="I150" s="311">
        <f>+F150</f>
        <v>204289.56</v>
      </c>
      <c r="J150" s="167"/>
      <c r="K150" s="168"/>
      <c r="L150" s="168"/>
      <c r="M150" s="168"/>
      <c r="N150" s="168"/>
      <c r="O150" s="168"/>
      <c r="P150" s="322">
        <f t="shared" si="0"/>
        <v>204289.56</v>
      </c>
      <c r="Q150" s="792">
        <f>+P151/P150</f>
        <v>0.85173221774034857</v>
      </c>
    </row>
    <row r="151" spans="1:17" ht="13.5" customHeight="1" x14ac:dyDescent="0.3">
      <c r="A151" s="696"/>
      <c r="B151" s="51"/>
      <c r="C151" s="116" t="s">
        <v>97</v>
      </c>
      <c r="D151" s="160"/>
      <c r="E151" s="51"/>
      <c r="F151" s="143">
        <v>0</v>
      </c>
      <c r="G151" s="51"/>
      <c r="H151" s="51"/>
      <c r="I151" s="282">
        <v>174000</v>
      </c>
      <c r="J151" s="51"/>
      <c r="K151" s="77"/>
      <c r="L151" s="77"/>
      <c r="M151" s="77"/>
      <c r="N151" s="77"/>
      <c r="O151" s="77"/>
      <c r="P151" s="323">
        <f t="shared" si="0"/>
        <v>174000</v>
      </c>
      <c r="Q151" s="793"/>
    </row>
    <row r="152" spans="1:17" ht="13.5" customHeight="1" x14ac:dyDescent="0.3">
      <c r="A152" s="695" t="s">
        <v>371</v>
      </c>
      <c r="B152" s="51"/>
      <c r="C152" s="165" t="s">
        <v>98</v>
      </c>
      <c r="D152" s="166"/>
      <c r="E152" s="167"/>
      <c r="F152" s="151">
        <v>253935.5</v>
      </c>
      <c r="G152" s="167"/>
      <c r="H152" s="167"/>
      <c r="I152" s="311">
        <f>+F152</f>
        <v>253935.5</v>
      </c>
      <c r="J152" s="167"/>
      <c r="K152" s="168"/>
      <c r="L152" s="168"/>
      <c r="M152" s="168"/>
      <c r="N152" s="168"/>
      <c r="O152" s="168"/>
      <c r="P152" s="322">
        <f t="shared" si="0"/>
        <v>253935.5</v>
      </c>
      <c r="Q152" s="792">
        <f>+P153/P152</f>
        <v>0.30127823797775422</v>
      </c>
    </row>
    <row r="153" spans="1:17" ht="13.5" customHeight="1" x14ac:dyDescent="0.3">
      <c r="A153" s="696"/>
      <c r="B153" s="51"/>
      <c r="C153" s="116" t="s">
        <v>97</v>
      </c>
      <c r="D153" s="160"/>
      <c r="E153" s="51"/>
      <c r="F153" s="143">
        <v>26845</v>
      </c>
      <c r="G153" s="51"/>
      <c r="H153" s="51"/>
      <c r="I153" s="282">
        <v>76505.240000000005</v>
      </c>
      <c r="J153" s="51"/>
      <c r="K153" s="77"/>
      <c r="L153" s="77"/>
      <c r="M153" s="77"/>
      <c r="N153" s="77"/>
      <c r="O153" s="77"/>
      <c r="P153" s="323">
        <f t="shared" si="0"/>
        <v>76505.240000000005</v>
      </c>
      <c r="Q153" s="793"/>
    </row>
    <row r="154" spans="1:17" ht="21" customHeight="1" x14ac:dyDescent="0.3">
      <c r="A154" s="695" t="s">
        <v>372</v>
      </c>
      <c r="B154" s="51"/>
      <c r="C154" s="165" t="s">
        <v>98</v>
      </c>
      <c r="D154" s="166"/>
      <c r="E154" s="167"/>
      <c r="F154" s="151">
        <v>2889</v>
      </c>
      <c r="G154" s="167"/>
      <c r="H154" s="167"/>
      <c r="I154" s="311">
        <f>+F154</f>
        <v>2889</v>
      </c>
      <c r="J154" s="167"/>
      <c r="K154" s="168"/>
      <c r="L154" s="168"/>
      <c r="M154" s="168"/>
      <c r="N154" s="168"/>
      <c r="O154" s="168"/>
      <c r="P154" s="322">
        <f t="shared" si="0"/>
        <v>2889</v>
      </c>
      <c r="Q154" s="792">
        <f>+P155/P154</f>
        <v>0.14239529248875044</v>
      </c>
    </row>
    <row r="155" spans="1:17" ht="21" customHeight="1" x14ac:dyDescent="0.3">
      <c r="A155" s="696"/>
      <c r="B155" s="51"/>
      <c r="C155" s="116" t="s">
        <v>97</v>
      </c>
      <c r="D155" s="160"/>
      <c r="E155" s="51"/>
      <c r="F155" s="143">
        <v>0</v>
      </c>
      <c r="G155" s="51"/>
      <c r="H155" s="51"/>
      <c r="I155" s="282">
        <v>411.38</v>
      </c>
      <c r="J155" s="51"/>
      <c r="K155" s="77"/>
      <c r="L155" s="77"/>
      <c r="M155" s="77"/>
      <c r="N155" s="77"/>
      <c r="O155" s="77"/>
      <c r="P155" s="323">
        <f t="shared" si="0"/>
        <v>411.38</v>
      </c>
      <c r="Q155" s="793"/>
    </row>
    <row r="156" spans="1:17" ht="21" customHeight="1" x14ac:dyDescent="0.3">
      <c r="A156" s="695" t="s">
        <v>373</v>
      </c>
      <c r="B156" s="51"/>
      <c r="C156" s="165" t="s">
        <v>98</v>
      </c>
      <c r="D156" s="166"/>
      <c r="E156" s="167"/>
      <c r="F156" s="151">
        <v>24620.7</v>
      </c>
      <c r="G156" s="167"/>
      <c r="H156" s="167"/>
      <c r="I156" s="311">
        <f>+F156</f>
        <v>24620.7</v>
      </c>
      <c r="J156" s="167"/>
      <c r="K156" s="168"/>
      <c r="L156" s="168"/>
      <c r="M156" s="168"/>
      <c r="N156" s="168"/>
      <c r="O156" s="168"/>
      <c r="P156" s="322">
        <f t="shared" si="0"/>
        <v>24620.7</v>
      </c>
      <c r="Q156" s="792">
        <f>+P157/P156</f>
        <v>0</v>
      </c>
    </row>
    <row r="157" spans="1:17" ht="21" customHeight="1" x14ac:dyDescent="0.3">
      <c r="A157" s="696"/>
      <c r="B157" s="51"/>
      <c r="C157" s="116" t="s">
        <v>97</v>
      </c>
      <c r="D157" s="160"/>
      <c r="E157" s="51"/>
      <c r="F157" s="143">
        <v>0</v>
      </c>
      <c r="G157" s="51"/>
      <c r="H157" s="51"/>
      <c r="I157" s="282">
        <v>0</v>
      </c>
      <c r="J157" s="51"/>
      <c r="K157" s="77"/>
      <c r="L157" s="77"/>
      <c r="M157" s="77"/>
      <c r="N157" s="77"/>
      <c r="O157" s="77"/>
      <c r="P157" s="323">
        <f t="shared" si="0"/>
        <v>0</v>
      </c>
      <c r="Q157" s="793"/>
    </row>
    <row r="158" spans="1:17" ht="14.25" customHeight="1" x14ac:dyDescent="0.3">
      <c r="A158" s="695" t="s">
        <v>374</v>
      </c>
      <c r="B158" s="51"/>
      <c r="C158" s="165" t="s">
        <v>98</v>
      </c>
      <c r="D158" s="166"/>
      <c r="E158" s="167"/>
      <c r="F158" s="151">
        <v>0</v>
      </c>
      <c r="G158" s="167"/>
      <c r="H158" s="167"/>
      <c r="I158" s="311">
        <f>+F158</f>
        <v>0</v>
      </c>
      <c r="J158" s="167"/>
      <c r="K158" s="168"/>
      <c r="L158" s="168"/>
      <c r="M158" s="168"/>
      <c r="N158" s="168"/>
      <c r="O158" s="168"/>
      <c r="P158" s="322">
        <f t="shared" si="0"/>
        <v>0</v>
      </c>
      <c r="Q158" s="792" t="s">
        <v>357</v>
      </c>
    </row>
    <row r="159" spans="1:17" ht="14.25" customHeight="1" x14ac:dyDescent="0.3">
      <c r="A159" s="696"/>
      <c r="B159" s="51"/>
      <c r="C159" s="116" t="s">
        <v>97</v>
      </c>
      <c r="D159" s="160"/>
      <c r="E159" s="51"/>
      <c r="F159" s="143">
        <v>312648.99</v>
      </c>
      <c r="G159" s="51"/>
      <c r="H159" s="51"/>
      <c r="I159" s="282">
        <v>312648.99</v>
      </c>
      <c r="J159" s="51"/>
      <c r="K159" s="77"/>
      <c r="L159" s="77"/>
      <c r="M159" s="77"/>
      <c r="N159" s="77"/>
      <c r="O159" s="77"/>
      <c r="P159" s="323">
        <f t="shared" ref="P159:P197" si="1">+I159</f>
        <v>312648.99</v>
      </c>
      <c r="Q159" s="793"/>
    </row>
    <row r="160" spans="1:17" ht="14.25" customHeight="1" x14ac:dyDescent="0.3">
      <c r="A160" s="695" t="s">
        <v>375</v>
      </c>
      <c r="B160" s="51"/>
      <c r="C160" s="165" t="s">
        <v>98</v>
      </c>
      <c r="D160" s="166"/>
      <c r="E160" s="167"/>
      <c r="F160" s="151">
        <v>518.55999999999995</v>
      </c>
      <c r="G160" s="167"/>
      <c r="H160" s="167"/>
      <c r="I160" s="311">
        <f>+F160</f>
        <v>518.55999999999995</v>
      </c>
      <c r="J160" s="167"/>
      <c r="K160" s="168"/>
      <c r="L160" s="168"/>
      <c r="M160" s="168"/>
      <c r="N160" s="168"/>
      <c r="O160" s="168"/>
      <c r="P160" s="322">
        <f t="shared" si="1"/>
        <v>518.55999999999995</v>
      </c>
      <c r="Q160" s="792">
        <f>+P161/P160</f>
        <v>0</v>
      </c>
    </row>
    <row r="161" spans="1:17" ht="14.25" customHeight="1" x14ac:dyDescent="0.3">
      <c r="A161" s="696"/>
      <c r="B161" s="51"/>
      <c r="C161" s="116" t="s">
        <v>97</v>
      </c>
      <c r="D161" s="160"/>
      <c r="E161" s="51"/>
      <c r="F161" s="143">
        <v>0</v>
      </c>
      <c r="G161" s="51"/>
      <c r="H161" s="51"/>
      <c r="I161" s="282">
        <v>0</v>
      </c>
      <c r="J161" s="51"/>
      <c r="K161" s="77"/>
      <c r="L161" s="77"/>
      <c r="M161" s="77"/>
      <c r="N161" s="77"/>
      <c r="O161" s="77"/>
      <c r="P161" s="323">
        <f t="shared" si="1"/>
        <v>0</v>
      </c>
      <c r="Q161" s="793"/>
    </row>
    <row r="162" spans="1:17" ht="12.75" customHeight="1" x14ac:dyDescent="0.3">
      <c r="A162" s="695" t="s">
        <v>376</v>
      </c>
      <c r="B162" s="51"/>
      <c r="C162" s="165" t="s">
        <v>98</v>
      </c>
      <c r="D162" s="166"/>
      <c r="E162" s="167"/>
      <c r="F162" s="151">
        <v>693138.8</v>
      </c>
      <c r="G162" s="167"/>
      <c r="H162" s="167"/>
      <c r="I162" s="311">
        <f>+F162</f>
        <v>693138.8</v>
      </c>
      <c r="J162" s="167"/>
      <c r="K162" s="168"/>
      <c r="L162" s="168"/>
      <c r="M162" s="168"/>
      <c r="N162" s="168"/>
      <c r="O162" s="168"/>
      <c r="P162" s="322">
        <f t="shared" si="1"/>
        <v>693138.8</v>
      </c>
      <c r="Q162" s="792">
        <f>+P163/P162</f>
        <v>5.2646295374028984E-2</v>
      </c>
    </row>
    <row r="163" spans="1:17" ht="12.75" customHeight="1" x14ac:dyDescent="0.3">
      <c r="A163" s="696"/>
      <c r="B163" s="51"/>
      <c r="C163" s="116" t="s">
        <v>97</v>
      </c>
      <c r="D163" s="160"/>
      <c r="E163" s="51"/>
      <c r="F163" s="143">
        <v>34506.69</v>
      </c>
      <c r="G163" s="51"/>
      <c r="H163" s="51"/>
      <c r="I163" s="282">
        <v>36491.19</v>
      </c>
      <c r="J163" s="51"/>
      <c r="K163" s="77"/>
      <c r="L163" s="77"/>
      <c r="M163" s="77"/>
      <c r="N163" s="77"/>
      <c r="O163" s="77"/>
      <c r="P163" s="323">
        <f t="shared" si="1"/>
        <v>36491.19</v>
      </c>
      <c r="Q163" s="793"/>
    </row>
    <row r="164" spans="1:17" ht="12.75" customHeight="1" x14ac:dyDescent="0.3">
      <c r="A164" s="695" t="s">
        <v>377</v>
      </c>
      <c r="B164" s="51"/>
      <c r="C164" s="165" t="s">
        <v>98</v>
      </c>
      <c r="D164" s="166"/>
      <c r="E164" s="167"/>
      <c r="F164" s="151">
        <v>37797.72</v>
      </c>
      <c r="G164" s="167"/>
      <c r="H164" s="167"/>
      <c r="I164" s="311">
        <f>+F164</f>
        <v>37797.72</v>
      </c>
      <c r="J164" s="167"/>
      <c r="K164" s="168"/>
      <c r="L164" s="168"/>
      <c r="M164" s="168"/>
      <c r="N164" s="168"/>
      <c r="O164" s="168"/>
      <c r="P164" s="322">
        <f t="shared" si="1"/>
        <v>37797.72</v>
      </c>
      <c r="Q164" s="792">
        <f>+P165/P164</f>
        <v>0.3000180963296199</v>
      </c>
    </row>
    <row r="165" spans="1:17" ht="12.75" customHeight="1" x14ac:dyDescent="0.3">
      <c r="A165" s="696"/>
      <c r="B165" s="51"/>
      <c r="C165" s="116" t="s">
        <v>97</v>
      </c>
      <c r="D165" s="160"/>
      <c r="E165" s="51"/>
      <c r="F165" s="143">
        <v>11340</v>
      </c>
      <c r="G165" s="51"/>
      <c r="H165" s="51"/>
      <c r="I165" s="282">
        <v>11340</v>
      </c>
      <c r="J165" s="51"/>
      <c r="K165" s="77"/>
      <c r="L165" s="77"/>
      <c r="M165" s="77"/>
      <c r="N165" s="77"/>
      <c r="O165" s="77"/>
      <c r="P165" s="323">
        <f t="shared" si="1"/>
        <v>11340</v>
      </c>
      <c r="Q165" s="793"/>
    </row>
    <row r="166" spans="1:17" ht="12.75" customHeight="1" x14ac:dyDescent="0.3">
      <c r="A166" s="695" t="s">
        <v>378</v>
      </c>
      <c r="B166" s="51"/>
      <c r="C166" s="165" t="s">
        <v>98</v>
      </c>
      <c r="D166" s="166"/>
      <c r="E166" s="167"/>
      <c r="F166" s="151">
        <v>3465251.47</v>
      </c>
      <c r="G166" s="167"/>
      <c r="H166" s="167"/>
      <c r="I166" s="311">
        <f>+F166</f>
        <v>3465251.47</v>
      </c>
      <c r="J166" s="167"/>
      <c r="K166" s="168"/>
      <c r="L166" s="168"/>
      <c r="M166" s="168"/>
      <c r="N166" s="168"/>
      <c r="O166" s="168"/>
      <c r="P166" s="322">
        <f t="shared" si="1"/>
        <v>3465251.47</v>
      </c>
      <c r="Q166" s="792">
        <f>+P167/P166</f>
        <v>0.26068673163278389</v>
      </c>
    </row>
    <row r="167" spans="1:17" ht="12.75" customHeight="1" x14ac:dyDescent="0.3">
      <c r="A167" s="696"/>
      <c r="B167" s="51"/>
      <c r="C167" s="116" t="s">
        <v>97</v>
      </c>
      <c r="D167" s="160"/>
      <c r="E167" s="51"/>
      <c r="F167" s="143">
        <v>585241.06999999995</v>
      </c>
      <c r="G167" s="51"/>
      <c r="H167" s="51"/>
      <c r="I167" s="282">
        <v>903345.08</v>
      </c>
      <c r="J167" s="51"/>
      <c r="K167" s="77"/>
      <c r="L167" s="77"/>
      <c r="M167" s="77"/>
      <c r="N167" s="77"/>
      <c r="O167" s="77"/>
      <c r="P167" s="323">
        <f t="shared" si="1"/>
        <v>903345.08</v>
      </c>
      <c r="Q167" s="793"/>
    </row>
    <row r="168" spans="1:17" ht="22.5" customHeight="1" x14ac:dyDescent="0.3">
      <c r="A168" s="811" t="s">
        <v>379</v>
      </c>
      <c r="B168" s="51"/>
      <c r="C168" s="165" t="s">
        <v>98</v>
      </c>
      <c r="D168" s="166"/>
      <c r="E168" s="167"/>
      <c r="F168" s="151">
        <v>718563.75</v>
      </c>
      <c r="G168" s="167"/>
      <c r="H168" s="167"/>
      <c r="I168" s="311">
        <f>+F168</f>
        <v>718563.75</v>
      </c>
      <c r="J168" s="167"/>
      <c r="K168" s="168"/>
      <c r="L168" s="168"/>
      <c r="M168" s="168"/>
      <c r="N168" s="168"/>
      <c r="O168" s="168"/>
      <c r="P168" s="322">
        <f t="shared" si="1"/>
        <v>718563.75</v>
      </c>
      <c r="Q168" s="792">
        <f>+P169/P168</f>
        <v>0.43222785730563229</v>
      </c>
    </row>
    <row r="169" spans="1:17" ht="22.5" customHeight="1" x14ac:dyDescent="0.3">
      <c r="A169" s="812"/>
      <c r="B169" s="51"/>
      <c r="C169" s="116" t="s">
        <v>97</v>
      </c>
      <c r="D169" s="160"/>
      <c r="E169" s="51"/>
      <c r="F169" s="143">
        <v>65935.210000000006</v>
      </c>
      <c r="G169" s="51"/>
      <c r="H169" s="51"/>
      <c r="I169" s="282">
        <v>310583.27</v>
      </c>
      <c r="J169" s="51"/>
      <c r="K169" s="77"/>
      <c r="L169" s="77"/>
      <c r="M169" s="77"/>
      <c r="N169" s="77"/>
      <c r="O169" s="77"/>
      <c r="P169" s="323">
        <f t="shared" si="1"/>
        <v>310583.27</v>
      </c>
      <c r="Q169" s="793"/>
    </row>
    <row r="170" spans="1:17" ht="22.5" customHeight="1" x14ac:dyDescent="0.3">
      <c r="A170" s="823" t="s">
        <v>290</v>
      </c>
      <c r="B170" s="51"/>
      <c r="C170" s="165"/>
      <c r="D170" s="166"/>
      <c r="E170" s="167"/>
      <c r="F170" s="151"/>
      <c r="G170" s="167"/>
      <c r="H170" s="167"/>
      <c r="I170" s="311">
        <v>0</v>
      </c>
      <c r="J170" s="167"/>
      <c r="K170" s="168"/>
      <c r="L170" s="168"/>
      <c r="M170" s="168"/>
      <c r="N170" s="168"/>
      <c r="O170" s="168"/>
      <c r="P170" s="322">
        <f t="shared" si="1"/>
        <v>0</v>
      </c>
      <c r="Q170" s="792" t="s">
        <v>357</v>
      </c>
    </row>
    <row r="171" spans="1:17" ht="22.5" customHeight="1" x14ac:dyDescent="0.3">
      <c r="A171" s="824"/>
      <c r="B171" s="51"/>
      <c r="C171" s="116"/>
      <c r="D171" s="160"/>
      <c r="E171" s="51"/>
      <c r="F171" s="143"/>
      <c r="G171" s="51"/>
      <c r="H171" s="51"/>
      <c r="I171" s="282">
        <v>279518.18</v>
      </c>
      <c r="J171" s="51"/>
      <c r="K171" s="77"/>
      <c r="L171" s="77"/>
      <c r="M171" s="77"/>
      <c r="N171" s="77"/>
      <c r="O171" s="77"/>
      <c r="P171" s="323">
        <f t="shared" si="1"/>
        <v>279518.18</v>
      </c>
      <c r="Q171" s="793"/>
    </row>
    <row r="172" spans="1:17" ht="15.75" customHeight="1" x14ac:dyDescent="0.3">
      <c r="A172" s="811" t="s">
        <v>380</v>
      </c>
      <c r="B172" s="51"/>
      <c r="C172" s="165" t="s">
        <v>98</v>
      </c>
      <c r="D172" s="166"/>
      <c r="E172" s="167"/>
      <c r="F172" s="151">
        <v>602.04</v>
      </c>
      <c r="G172" s="167"/>
      <c r="H172" s="167"/>
      <c r="I172" s="311">
        <f>+F172</f>
        <v>602.04</v>
      </c>
      <c r="J172" s="167"/>
      <c r="K172" s="168"/>
      <c r="L172" s="168"/>
      <c r="M172" s="168"/>
      <c r="N172" s="168"/>
      <c r="O172" s="168"/>
      <c r="P172" s="322">
        <f t="shared" si="1"/>
        <v>602.04</v>
      </c>
      <c r="Q172" s="792">
        <f>+P173/P172</f>
        <v>0</v>
      </c>
    </row>
    <row r="173" spans="1:17" ht="15.75" customHeight="1" x14ac:dyDescent="0.3">
      <c r="A173" s="812"/>
      <c r="B173" s="51"/>
      <c r="C173" s="116" t="s">
        <v>97</v>
      </c>
      <c r="D173" s="160"/>
      <c r="E173" s="51"/>
      <c r="F173" s="143">
        <v>0</v>
      </c>
      <c r="G173" s="51"/>
      <c r="H173" s="51"/>
      <c r="I173" s="282">
        <v>0</v>
      </c>
      <c r="J173" s="51"/>
      <c r="K173" s="77"/>
      <c r="L173" s="77"/>
      <c r="M173" s="77"/>
      <c r="N173" s="77"/>
      <c r="O173" s="77"/>
      <c r="P173" s="323">
        <f t="shared" si="1"/>
        <v>0</v>
      </c>
      <c r="Q173" s="793"/>
    </row>
    <row r="174" spans="1:17" ht="15.75" customHeight="1" x14ac:dyDescent="0.3">
      <c r="A174" s="811" t="s">
        <v>381</v>
      </c>
      <c r="B174" s="51"/>
      <c r="C174" s="165" t="s">
        <v>98</v>
      </c>
      <c r="D174" s="166"/>
      <c r="E174" s="167"/>
      <c r="F174" s="151">
        <v>821.88</v>
      </c>
      <c r="G174" s="167"/>
      <c r="H174" s="167"/>
      <c r="I174" s="311">
        <f>+F174</f>
        <v>821.88</v>
      </c>
      <c r="J174" s="167"/>
      <c r="K174" s="168"/>
      <c r="L174" s="168"/>
      <c r="M174" s="168"/>
      <c r="N174" s="168"/>
      <c r="O174" s="168"/>
      <c r="P174" s="322">
        <f t="shared" si="1"/>
        <v>821.88</v>
      </c>
      <c r="Q174" s="792">
        <f>+P175/P174</f>
        <v>0</v>
      </c>
    </row>
    <row r="175" spans="1:17" ht="15.75" customHeight="1" x14ac:dyDescent="0.3">
      <c r="A175" s="812"/>
      <c r="B175" s="51"/>
      <c r="C175" s="116" t="s">
        <v>97</v>
      </c>
      <c r="D175" s="160"/>
      <c r="E175" s="51"/>
      <c r="F175" s="143">
        <v>0</v>
      </c>
      <c r="G175" s="51"/>
      <c r="H175" s="51"/>
      <c r="I175" s="282">
        <v>0</v>
      </c>
      <c r="J175" s="51"/>
      <c r="K175" s="77"/>
      <c r="L175" s="77"/>
      <c r="M175" s="77"/>
      <c r="N175" s="77"/>
      <c r="O175" s="77"/>
      <c r="P175" s="323">
        <f t="shared" si="1"/>
        <v>0</v>
      </c>
      <c r="Q175" s="793"/>
    </row>
    <row r="176" spans="1:17" ht="17.25" customHeight="1" x14ac:dyDescent="0.3">
      <c r="A176" s="811" t="s">
        <v>382</v>
      </c>
      <c r="B176" s="51"/>
      <c r="C176" s="165" t="s">
        <v>98</v>
      </c>
      <c r="D176" s="166"/>
      <c r="E176" s="167"/>
      <c r="F176" s="151">
        <v>367536.86</v>
      </c>
      <c r="G176" s="167"/>
      <c r="H176" s="167"/>
      <c r="I176" s="311">
        <f>+F176</f>
        <v>367536.86</v>
      </c>
      <c r="J176" s="167"/>
      <c r="K176" s="168"/>
      <c r="L176" s="168"/>
      <c r="M176" s="168"/>
      <c r="N176" s="168"/>
      <c r="O176" s="168"/>
      <c r="P176" s="322">
        <f t="shared" si="1"/>
        <v>367536.86</v>
      </c>
      <c r="Q176" s="792">
        <f>+P177/P176</f>
        <v>1.1201578530109879</v>
      </c>
    </row>
    <row r="177" spans="1:17" ht="17.25" customHeight="1" x14ac:dyDescent="0.3">
      <c r="A177" s="812"/>
      <c r="B177" s="51"/>
      <c r="C177" s="116" t="s">
        <v>97</v>
      </c>
      <c r="D177" s="160"/>
      <c r="E177" s="51"/>
      <c r="F177" s="143">
        <v>163680.51</v>
      </c>
      <c r="G177" s="51"/>
      <c r="H177" s="51"/>
      <c r="I177" s="282">
        <v>411699.3</v>
      </c>
      <c r="J177" s="51"/>
      <c r="K177" s="77"/>
      <c r="L177" s="77"/>
      <c r="M177" s="77"/>
      <c r="N177" s="77"/>
      <c r="O177" s="77"/>
      <c r="P177" s="323">
        <f t="shared" si="1"/>
        <v>411699.3</v>
      </c>
      <c r="Q177" s="793"/>
    </row>
    <row r="178" spans="1:17" ht="17.25" customHeight="1" x14ac:dyDescent="0.3">
      <c r="A178" s="811" t="s">
        <v>383</v>
      </c>
      <c r="B178" s="51"/>
      <c r="C178" s="165" t="s">
        <v>98</v>
      </c>
      <c r="D178" s="166"/>
      <c r="E178" s="167"/>
      <c r="F178" s="151">
        <v>1868875.5</v>
      </c>
      <c r="G178" s="167"/>
      <c r="H178" s="167"/>
      <c r="I178" s="311">
        <f>+F178</f>
        <v>1868875.5</v>
      </c>
      <c r="J178" s="167"/>
      <c r="K178" s="168"/>
      <c r="L178" s="168"/>
      <c r="M178" s="168"/>
      <c r="N178" s="168"/>
      <c r="O178" s="168"/>
      <c r="P178" s="322">
        <f t="shared" si="1"/>
        <v>1868875.5</v>
      </c>
      <c r="Q178" s="792">
        <f>+P179/P178</f>
        <v>0.10672098810220371</v>
      </c>
    </row>
    <row r="179" spans="1:17" ht="17.25" customHeight="1" x14ac:dyDescent="0.3">
      <c r="A179" s="812"/>
      <c r="B179" s="51"/>
      <c r="C179" s="116" t="s">
        <v>97</v>
      </c>
      <c r="D179" s="160"/>
      <c r="E179" s="51"/>
      <c r="F179" s="143">
        <v>0</v>
      </c>
      <c r="G179" s="51"/>
      <c r="H179" s="51"/>
      <c r="I179" s="282">
        <v>199448.24</v>
      </c>
      <c r="J179" s="51"/>
      <c r="K179" s="77"/>
      <c r="L179" s="77"/>
      <c r="M179" s="77"/>
      <c r="N179" s="77"/>
      <c r="O179" s="77"/>
      <c r="P179" s="323">
        <f t="shared" si="1"/>
        <v>199448.24</v>
      </c>
      <c r="Q179" s="793"/>
    </row>
    <row r="180" spans="1:17" ht="17.25" customHeight="1" x14ac:dyDescent="0.3">
      <c r="A180" s="811" t="s">
        <v>384</v>
      </c>
      <c r="B180" s="51"/>
      <c r="C180" s="165" t="s">
        <v>98</v>
      </c>
      <c r="D180" s="166"/>
      <c r="E180" s="167"/>
      <c r="F180" s="151">
        <v>2483787.7200000002</v>
      </c>
      <c r="G180" s="167"/>
      <c r="H180" s="167"/>
      <c r="I180" s="311">
        <f>+F180</f>
        <v>2483787.7200000002</v>
      </c>
      <c r="J180" s="167"/>
      <c r="K180" s="168"/>
      <c r="L180" s="168"/>
      <c r="M180" s="168"/>
      <c r="N180" s="168"/>
      <c r="O180" s="168"/>
      <c r="P180" s="322">
        <f t="shared" si="1"/>
        <v>2483787.7200000002</v>
      </c>
      <c r="Q180" s="792">
        <f>+P181/P180</f>
        <v>0.45756880543720535</v>
      </c>
    </row>
    <row r="181" spans="1:17" ht="17.25" customHeight="1" x14ac:dyDescent="0.3">
      <c r="A181" s="812"/>
      <c r="B181" s="51"/>
      <c r="C181" s="116" t="s">
        <v>97</v>
      </c>
      <c r="D181" s="160"/>
      <c r="E181" s="51"/>
      <c r="F181" s="143">
        <v>535658.99</v>
      </c>
      <c r="G181" s="51"/>
      <c r="H181" s="51"/>
      <c r="I181" s="282">
        <v>1136503.78</v>
      </c>
      <c r="J181" s="51"/>
      <c r="K181" s="77"/>
      <c r="L181" s="77"/>
      <c r="M181" s="77"/>
      <c r="N181" s="77"/>
      <c r="O181" s="77"/>
      <c r="P181" s="323">
        <f t="shared" si="1"/>
        <v>1136503.78</v>
      </c>
      <c r="Q181" s="793"/>
    </row>
    <row r="182" spans="1:17" ht="14.25" customHeight="1" x14ac:dyDescent="0.3">
      <c r="A182" s="811" t="s">
        <v>385</v>
      </c>
      <c r="B182" s="51"/>
      <c r="C182" s="165" t="s">
        <v>98</v>
      </c>
      <c r="D182" s="166"/>
      <c r="E182" s="167"/>
      <c r="F182" s="151">
        <v>0</v>
      </c>
      <c r="G182" s="167"/>
      <c r="H182" s="167"/>
      <c r="I182" s="311">
        <f>+F182</f>
        <v>0</v>
      </c>
      <c r="J182" s="167"/>
      <c r="K182" s="168"/>
      <c r="L182" s="168"/>
      <c r="M182" s="168"/>
      <c r="N182" s="168"/>
      <c r="O182" s="168"/>
      <c r="P182" s="322">
        <f t="shared" si="1"/>
        <v>0</v>
      </c>
      <c r="Q182" s="792" t="s">
        <v>357</v>
      </c>
    </row>
    <row r="183" spans="1:17" ht="14.25" customHeight="1" x14ac:dyDescent="0.3">
      <c r="A183" s="812"/>
      <c r="B183" s="51"/>
      <c r="C183" s="116" t="s">
        <v>97</v>
      </c>
      <c r="D183" s="160"/>
      <c r="E183" s="51"/>
      <c r="F183" s="143">
        <v>17800</v>
      </c>
      <c r="G183" s="51"/>
      <c r="H183" s="51"/>
      <c r="I183" s="282">
        <v>26700</v>
      </c>
      <c r="J183" s="51"/>
      <c r="K183" s="77"/>
      <c r="L183" s="77"/>
      <c r="M183" s="77"/>
      <c r="N183" s="77"/>
      <c r="O183" s="77"/>
      <c r="P183" s="323">
        <f t="shared" si="1"/>
        <v>26700</v>
      </c>
      <c r="Q183" s="793"/>
    </row>
    <row r="184" spans="1:17" ht="17.25" customHeight="1" x14ac:dyDescent="0.3">
      <c r="A184" s="811" t="s">
        <v>386</v>
      </c>
      <c r="B184" s="51"/>
      <c r="C184" s="165" t="s">
        <v>98</v>
      </c>
      <c r="D184" s="166"/>
      <c r="E184" s="167"/>
      <c r="F184" s="151">
        <v>137579.76</v>
      </c>
      <c r="G184" s="167"/>
      <c r="H184" s="167"/>
      <c r="I184" s="311">
        <f>+F184</f>
        <v>137579.76</v>
      </c>
      <c r="J184" s="167"/>
      <c r="K184" s="168"/>
      <c r="L184" s="168"/>
      <c r="M184" s="168"/>
      <c r="N184" s="168"/>
      <c r="O184" s="168"/>
      <c r="P184" s="322">
        <f t="shared" si="1"/>
        <v>137579.76</v>
      </c>
      <c r="Q184" s="792">
        <f>+P185/P184</f>
        <v>0</v>
      </c>
    </row>
    <row r="185" spans="1:17" ht="17.25" customHeight="1" x14ac:dyDescent="0.3">
      <c r="A185" s="812"/>
      <c r="B185" s="51"/>
      <c r="C185" s="116" t="s">
        <v>97</v>
      </c>
      <c r="D185" s="160"/>
      <c r="E185" s="51"/>
      <c r="F185" s="143">
        <v>0</v>
      </c>
      <c r="G185" s="51"/>
      <c r="H185" s="51"/>
      <c r="I185" s="282">
        <v>0</v>
      </c>
      <c r="J185" s="51"/>
      <c r="K185" s="77"/>
      <c r="L185" s="77"/>
      <c r="M185" s="77"/>
      <c r="N185" s="77"/>
      <c r="O185" s="77"/>
      <c r="P185" s="323">
        <f t="shared" si="1"/>
        <v>0</v>
      </c>
      <c r="Q185" s="793"/>
    </row>
    <row r="186" spans="1:17" ht="17.25" customHeight="1" x14ac:dyDescent="0.3">
      <c r="A186" s="811" t="s">
        <v>387</v>
      </c>
      <c r="B186" s="51"/>
      <c r="C186" s="165" t="s">
        <v>98</v>
      </c>
      <c r="D186" s="166"/>
      <c r="E186" s="167"/>
      <c r="F186" s="151">
        <v>385942.97</v>
      </c>
      <c r="G186" s="167"/>
      <c r="H186" s="167"/>
      <c r="I186" s="311">
        <f>+F186</f>
        <v>385942.97</v>
      </c>
      <c r="J186" s="167"/>
      <c r="K186" s="168"/>
      <c r="L186" s="168"/>
      <c r="M186" s="168"/>
      <c r="N186" s="168"/>
      <c r="O186" s="168"/>
      <c r="P186" s="322">
        <f t="shared" si="1"/>
        <v>385942.97</v>
      </c>
      <c r="Q186" s="792">
        <f>+P187/P186</f>
        <v>0.13936960686186356</v>
      </c>
    </row>
    <row r="187" spans="1:17" ht="17.25" customHeight="1" x14ac:dyDescent="0.3">
      <c r="A187" s="812"/>
      <c r="B187" s="51"/>
      <c r="C187" s="116" t="s">
        <v>97</v>
      </c>
      <c r="D187" s="160"/>
      <c r="E187" s="51"/>
      <c r="F187" s="143">
        <v>0</v>
      </c>
      <c r="G187" s="51"/>
      <c r="H187" s="51"/>
      <c r="I187" s="282">
        <v>53788.72</v>
      </c>
      <c r="J187" s="51"/>
      <c r="K187" s="77"/>
      <c r="L187" s="77"/>
      <c r="M187" s="77"/>
      <c r="N187" s="77"/>
      <c r="O187" s="77"/>
      <c r="P187" s="323">
        <f t="shared" si="1"/>
        <v>53788.72</v>
      </c>
      <c r="Q187" s="793"/>
    </row>
    <row r="188" spans="1:17" ht="16.5" customHeight="1" x14ac:dyDescent="0.3">
      <c r="A188" s="811" t="s">
        <v>389</v>
      </c>
      <c r="B188" s="51"/>
      <c r="C188" s="165" t="s">
        <v>98</v>
      </c>
      <c r="D188" s="166"/>
      <c r="E188" s="167"/>
      <c r="F188" s="151">
        <v>0</v>
      </c>
      <c r="G188" s="167"/>
      <c r="H188" s="167"/>
      <c r="I188" s="311">
        <f>+F188</f>
        <v>0</v>
      </c>
      <c r="J188" s="167"/>
      <c r="K188" s="179"/>
      <c r="L188" s="168"/>
      <c r="M188" s="168"/>
      <c r="N188" s="168"/>
      <c r="O188" s="168"/>
      <c r="P188" s="322">
        <f t="shared" si="1"/>
        <v>0</v>
      </c>
      <c r="Q188" s="792" t="s">
        <v>357</v>
      </c>
    </row>
    <row r="189" spans="1:17" ht="16.5" customHeight="1" x14ac:dyDescent="0.3">
      <c r="A189" s="812"/>
      <c r="B189" s="51"/>
      <c r="C189" s="116" t="s">
        <v>97</v>
      </c>
      <c r="D189" s="160"/>
      <c r="E189" s="51"/>
      <c r="F189" s="143">
        <v>0</v>
      </c>
      <c r="G189" s="51"/>
      <c r="H189" s="51"/>
      <c r="I189" s="282">
        <v>0</v>
      </c>
      <c r="J189" s="51"/>
      <c r="K189" s="77"/>
      <c r="L189" s="77"/>
      <c r="M189" s="77"/>
      <c r="N189" s="77"/>
      <c r="O189" s="77"/>
      <c r="P189" s="323">
        <f t="shared" si="1"/>
        <v>0</v>
      </c>
      <c r="Q189" s="793"/>
    </row>
    <row r="190" spans="1:17" ht="15.75" customHeight="1" x14ac:dyDescent="0.3">
      <c r="A190" s="811" t="s">
        <v>390</v>
      </c>
      <c r="B190" s="51"/>
      <c r="C190" s="165" t="s">
        <v>98</v>
      </c>
      <c r="D190" s="166"/>
      <c r="E190" s="167"/>
      <c r="F190" s="151">
        <v>0</v>
      </c>
      <c r="G190" s="167"/>
      <c r="H190" s="167"/>
      <c r="I190" s="311">
        <f>+F190</f>
        <v>0</v>
      </c>
      <c r="J190" s="167"/>
      <c r="K190" s="168"/>
      <c r="L190" s="168"/>
      <c r="M190" s="168"/>
      <c r="N190" s="168"/>
      <c r="O190" s="168"/>
      <c r="P190" s="322">
        <f t="shared" si="1"/>
        <v>0</v>
      </c>
      <c r="Q190" s="792" t="s">
        <v>357</v>
      </c>
    </row>
    <row r="191" spans="1:17" ht="15.75" customHeight="1" x14ac:dyDescent="0.3">
      <c r="A191" s="812"/>
      <c r="B191" s="51"/>
      <c r="C191" s="116" t="s">
        <v>97</v>
      </c>
      <c r="D191" s="160"/>
      <c r="E191" s="51"/>
      <c r="F191" s="143">
        <v>0</v>
      </c>
      <c r="G191" s="51"/>
      <c r="H191" s="51"/>
      <c r="I191" s="282">
        <v>43371.1</v>
      </c>
      <c r="J191" s="51"/>
      <c r="K191" s="77"/>
      <c r="L191" s="77"/>
      <c r="M191" s="77"/>
      <c r="N191" s="77"/>
      <c r="O191" s="77"/>
      <c r="P191" s="323">
        <f t="shared" si="1"/>
        <v>43371.1</v>
      </c>
      <c r="Q191" s="793"/>
    </row>
    <row r="192" spans="1:17" ht="15.75" customHeight="1" x14ac:dyDescent="0.3">
      <c r="A192" s="811" t="s">
        <v>388</v>
      </c>
      <c r="B192" s="51"/>
      <c r="C192" s="165" t="s">
        <v>98</v>
      </c>
      <c r="D192" s="166"/>
      <c r="E192" s="167"/>
      <c r="F192" s="151">
        <v>507953.36</v>
      </c>
      <c r="G192" s="167"/>
      <c r="H192" s="167"/>
      <c r="I192" s="311">
        <f>+F192</f>
        <v>507953.36</v>
      </c>
      <c r="J192" s="167"/>
      <c r="K192" s="168"/>
      <c r="L192" s="168"/>
      <c r="M192" s="168"/>
      <c r="N192" s="168"/>
      <c r="O192" s="168"/>
      <c r="P192" s="322">
        <f t="shared" si="1"/>
        <v>507953.36</v>
      </c>
      <c r="Q192" s="792">
        <f>+P193/P192</f>
        <v>0.63979236203890844</v>
      </c>
    </row>
    <row r="193" spans="1:20" ht="15.75" customHeight="1" x14ac:dyDescent="0.3">
      <c r="A193" s="812"/>
      <c r="B193" s="51"/>
      <c r="C193" s="116" t="s">
        <v>97</v>
      </c>
      <c r="D193" s="160"/>
      <c r="E193" s="51"/>
      <c r="F193" s="143">
        <v>0</v>
      </c>
      <c r="G193" s="51"/>
      <c r="H193" s="51"/>
      <c r="I193" s="282">
        <v>324984.68</v>
      </c>
      <c r="J193" s="51"/>
      <c r="K193" s="77"/>
      <c r="L193" s="77"/>
      <c r="M193" s="77"/>
      <c r="N193" s="77"/>
      <c r="O193" s="77"/>
      <c r="P193" s="323">
        <f t="shared" si="1"/>
        <v>324984.68</v>
      </c>
      <c r="Q193" s="793"/>
    </row>
    <row r="194" spans="1:20" ht="15.75" customHeight="1" x14ac:dyDescent="0.3">
      <c r="A194" s="695" t="s">
        <v>391</v>
      </c>
      <c r="B194" s="51"/>
      <c r="C194" s="165" t="s">
        <v>98</v>
      </c>
      <c r="D194" s="166"/>
      <c r="E194" s="167"/>
      <c r="F194" s="151">
        <v>132861.1</v>
      </c>
      <c r="G194" s="167"/>
      <c r="H194" s="167"/>
      <c r="I194" s="311">
        <f>+F194</f>
        <v>132861.1</v>
      </c>
      <c r="J194" s="167"/>
      <c r="K194" s="168"/>
      <c r="L194" s="168"/>
      <c r="M194" s="168"/>
      <c r="N194" s="168"/>
      <c r="O194" s="168"/>
      <c r="P194" s="322">
        <f t="shared" si="1"/>
        <v>132861.1</v>
      </c>
      <c r="Q194" s="792">
        <f>+P195/P194</f>
        <v>0</v>
      </c>
    </row>
    <row r="195" spans="1:20" ht="15.75" customHeight="1" x14ac:dyDescent="0.3">
      <c r="A195" s="696"/>
      <c r="B195" s="51"/>
      <c r="C195" s="116" t="s">
        <v>97</v>
      </c>
      <c r="D195" s="160"/>
      <c r="E195" s="51"/>
      <c r="F195" s="143">
        <v>0</v>
      </c>
      <c r="G195" s="51"/>
      <c r="H195" s="51"/>
      <c r="I195" s="282">
        <v>0</v>
      </c>
      <c r="J195" s="51"/>
      <c r="K195" s="77"/>
      <c r="L195" s="77"/>
      <c r="M195" s="77"/>
      <c r="N195" s="77"/>
      <c r="O195" s="77"/>
      <c r="P195" s="323">
        <f t="shared" si="1"/>
        <v>0</v>
      </c>
      <c r="Q195" s="793"/>
    </row>
    <row r="196" spans="1:20" ht="21" customHeight="1" x14ac:dyDescent="0.3">
      <c r="A196" s="706" t="s">
        <v>329</v>
      </c>
      <c r="B196" s="51"/>
      <c r="C196" s="165" t="s">
        <v>98</v>
      </c>
      <c r="D196" s="166"/>
      <c r="E196" s="167"/>
      <c r="F196" s="151">
        <v>43610000</v>
      </c>
      <c r="G196" s="167"/>
      <c r="H196" s="167"/>
      <c r="I196" s="311">
        <f>+F196</f>
        <v>43610000</v>
      </c>
      <c r="J196" s="167"/>
      <c r="K196" s="168"/>
      <c r="L196" s="168"/>
      <c r="M196" s="168"/>
      <c r="N196" s="168"/>
      <c r="O196" s="168"/>
      <c r="P196" s="322">
        <f t="shared" si="1"/>
        <v>43610000</v>
      </c>
      <c r="Q196" s="792">
        <f>+P197/P196</f>
        <v>0</v>
      </c>
    </row>
    <row r="197" spans="1:20" ht="21" customHeight="1" x14ac:dyDescent="0.3">
      <c r="A197" s="695"/>
      <c r="B197" s="164"/>
      <c r="C197" s="169" t="s">
        <v>97</v>
      </c>
      <c r="D197" s="170"/>
      <c r="E197" s="164"/>
      <c r="F197" s="170">
        <v>0</v>
      </c>
      <c r="G197" s="164"/>
      <c r="H197" s="164"/>
      <c r="I197" s="313">
        <v>0</v>
      </c>
      <c r="J197" s="164"/>
      <c r="K197" s="171"/>
      <c r="L197" s="171"/>
      <c r="M197" s="171"/>
      <c r="N197" s="171"/>
      <c r="O197" s="171"/>
      <c r="P197" s="323">
        <f t="shared" si="1"/>
        <v>0</v>
      </c>
      <c r="Q197" s="825"/>
    </row>
    <row r="198" spans="1:20" ht="21" customHeight="1" x14ac:dyDescent="0.3">
      <c r="A198" s="172"/>
      <c r="B198" s="163"/>
      <c r="C198" s="173"/>
      <c r="D198" s="174"/>
      <c r="E198" s="163"/>
      <c r="F198" s="175"/>
      <c r="G198" s="163"/>
      <c r="H198" s="163"/>
      <c r="I198" s="163"/>
      <c r="J198" s="163"/>
      <c r="K198" s="176"/>
      <c r="L198" s="176"/>
      <c r="M198" s="176"/>
      <c r="N198" s="176"/>
      <c r="O198" s="176"/>
      <c r="P198" s="177"/>
      <c r="Q198" s="178"/>
      <c r="T198" s="71" t="s">
        <v>552</v>
      </c>
    </row>
    <row r="199" spans="1:20" ht="26.25" customHeight="1" x14ac:dyDescent="0.3">
      <c r="A199" s="826" t="s">
        <v>330</v>
      </c>
      <c r="B199" s="821"/>
      <c r="C199" s="181" t="s">
        <v>98</v>
      </c>
      <c r="D199" s="182"/>
      <c r="E199" s="180"/>
      <c r="F199" s="202">
        <f>+F94+F96+F98+F100+F102+F104+F106+F108+F110+F112+F114+F116+F118+F120+F122+F124+F126+F128+F130+F132+F134+F136+F138+F140+F142+F144+F146+F148+F150+F152+F154+F156+F158+F160+F162+F164+F166+F168+F172+F174+F176+F178+F180+F182+F184+F186+F188+F190+F192+F194+F196</f>
        <v>85940020.469999999</v>
      </c>
      <c r="G199" s="180"/>
      <c r="H199" s="180"/>
      <c r="I199" s="320">
        <f>+I94+I96+I98+I100+I102+I104+I106+I108+I110+I112+I114+I116+I118+I120+I122+I124+I126+I128+I130+I132+I134+I136+I138+I140+I142+I144+I146+I148+I150+I152+I154+I156+I158+I160+I162+I164+I166+I168+I170+I172+I174+I176+I178+I180+I182+I184+I186+I188+I190+I192+I194+I196</f>
        <v>85940020.469999999</v>
      </c>
      <c r="J199" s="180"/>
      <c r="K199" s="183"/>
      <c r="L199" s="183"/>
      <c r="M199" s="183"/>
      <c r="N199" s="183"/>
      <c r="O199" s="183"/>
      <c r="P199" s="324">
        <f>+P94+P96+P98+P100+P102+P104+P106+P108+P110+P112+P114+P116+P118+P120+P122+P124+P126+P128+P130+P132+P134+P136+P138+P140+P142+P144+P146+P148+P150+P152+P154+P156+P158+P160+P162+P164+P166+P168+P170+P172+P174+P176+P178+P180+P182+P184+P186+P188+P190+P192+P194+P196</f>
        <v>85940020.469999999</v>
      </c>
      <c r="Q199" s="828">
        <f>+P200/P199</f>
        <v>0.12431311979649104</v>
      </c>
    </row>
    <row r="200" spans="1:20" ht="26.25" customHeight="1" x14ac:dyDescent="0.3">
      <c r="A200" s="827"/>
      <c r="B200" s="822"/>
      <c r="C200" s="185" t="s">
        <v>97</v>
      </c>
      <c r="D200" s="186"/>
      <c r="E200" s="184"/>
      <c r="F200" s="204">
        <f>+F95+F97+F103+F105+F107+F111+F113+F115+F117+F119+F123+F125+F129+F131+F133+F135+F137+F141+F143+F145+F149+F153+F159+F163+F165+F167+F169+F177+F181+F183</f>
        <v>4390011.8</v>
      </c>
      <c r="G200" s="184"/>
      <c r="H200" s="184"/>
      <c r="I200" s="321">
        <f>+I95+I97+I99+I101+I103+I105+I107+I109+I111+I113+I115+I117+I119+I121+I123+I125+I127+I129+I131+I133+I135+I137+I139+I141+I143+I145+I147+I149+I151+I153+I155+I157+I159+I161+I163+I165+I167+I169+I171+I173+I175+I177+I179+I181+I183+I185+I187+I189+I191+I193+I195+I197</f>
        <v>10683472.060000002</v>
      </c>
      <c r="J200" s="184"/>
      <c r="K200" s="187"/>
      <c r="L200" s="187"/>
      <c r="M200" s="187"/>
      <c r="N200" s="187"/>
      <c r="O200" s="187"/>
      <c r="P200" s="325">
        <f>+P95+P97+P99+P101+P103+P105+P107+P109+P111+P113+P115+P117+P119+P121+P123+P125+P127+P129+P131+P133+P135+P137+P139+P141+P143+P145+P147+P149+P151+P153+P155+P157+P159+P161+P163+P165+P167+P169+P171+P173+P175+P177+P179+P181+P183+P185+P187+P189+P191+P193+P195+P197</f>
        <v>10683472.060000002</v>
      </c>
      <c r="Q200" s="829"/>
    </row>
    <row r="201" spans="1:20" x14ac:dyDescent="0.3">
      <c r="A201" s="70"/>
      <c r="Q201" s="74"/>
    </row>
    <row r="202" spans="1:20" x14ac:dyDescent="0.3">
      <c r="A202" s="800" t="s">
        <v>95</v>
      </c>
      <c r="B202" s="801"/>
      <c r="C202" s="801"/>
      <c r="D202" s="804"/>
      <c r="E202" s="804"/>
      <c r="F202" s="804"/>
      <c r="G202" s="804"/>
      <c r="H202" s="804"/>
      <c r="I202" s="804"/>
      <c r="J202" s="804"/>
      <c r="K202" s="804"/>
      <c r="L202" s="804"/>
      <c r="M202" s="804"/>
      <c r="N202" s="804"/>
      <c r="O202" s="804"/>
      <c r="P202" s="804"/>
      <c r="Q202" s="805"/>
    </row>
    <row r="203" spans="1:20" ht="68.25" customHeight="1" x14ac:dyDescent="0.3">
      <c r="A203" s="802"/>
      <c r="B203" s="803"/>
      <c r="C203" s="803"/>
      <c r="D203" s="806"/>
      <c r="E203" s="806"/>
      <c r="F203" s="806"/>
      <c r="G203" s="806"/>
      <c r="H203" s="806"/>
      <c r="I203" s="806"/>
      <c r="J203" s="806"/>
      <c r="K203" s="806"/>
      <c r="L203" s="806"/>
      <c r="M203" s="806"/>
      <c r="N203" s="806"/>
      <c r="O203" s="806"/>
      <c r="P203" s="806"/>
      <c r="Q203" s="807"/>
    </row>
    <row r="204" spans="1:20" x14ac:dyDescent="0.3">
      <c r="A204" s="70"/>
      <c r="Q204" s="74"/>
    </row>
    <row r="205" spans="1:20" x14ac:dyDescent="0.3">
      <c r="A205" s="797" t="s">
        <v>96</v>
      </c>
      <c r="B205" s="798"/>
      <c r="C205" s="798"/>
      <c r="D205" s="798"/>
      <c r="Q205" s="74"/>
    </row>
    <row r="206" spans="1:20" x14ac:dyDescent="0.3">
      <c r="A206" s="70"/>
      <c r="Q206" s="74"/>
    </row>
    <row r="207" spans="1:20" ht="15" thickBot="1" x14ac:dyDescent="0.35">
      <c r="A207" s="94"/>
      <c r="B207" s="95"/>
      <c r="C207" s="95"/>
      <c r="D207" s="95"/>
      <c r="E207" s="95"/>
      <c r="F207" s="95"/>
      <c r="G207" s="95"/>
      <c r="H207" s="95"/>
      <c r="I207" s="95"/>
      <c r="J207" s="95"/>
      <c r="K207" s="95"/>
      <c r="L207" s="95"/>
      <c r="M207" s="95"/>
      <c r="N207" s="95"/>
      <c r="O207" s="95"/>
      <c r="P207" s="95"/>
      <c r="Q207" s="96"/>
    </row>
  </sheetData>
  <mergeCells count="284">
    <mergeCell ref="A190:A191"/>
    <mergeCell ref="A192:A193"/>
    <mergeCell ref="Q190:Q191"/>
    <mergeCell ref="Q192:Q193"/>
    <mergeCell ref="Q194:Q195"/>
    <mergeCell ref="Q196:Q197"/>
    <mergeCell ref="A199:A200"/>
    <mergeCell ref="A180:A181"/>
    <mergeCell ref="Q180:Q181"/>
    <mergeCell ref="A182:A183"/>
    <mergeCell ref="Q182:Q183"/>
    <mergeCell ref="A184:A185"/>
    <mergeCell ref="Q184:Q185"/>
    <mergeCell ref="A186:A187"/>
    <mergeCell ref="Q186:Q187"/>
    <mergeCell ref="A188:A189"/>
    <mergeCell ref="Q188:Q189"/>
    <mergeCell ref="A194:A195"/>
    <mergeCell ref="Q199:Q200"/>
    <mergeCell ref="A168:A169"/>
    <mergeCell ref="Q168:Q169"/>
    <mergeCell ref="Q172:Q173"/>
    <mergeCell ref="A172:A173"/>
    <mergeCell ref="A174:A175"/>
    <mergeCell ref="Q174:Q175"/>
    <mergeCell ref="A176:A177"/>
    <mergeCell ref="Q176:Q177"/>
    <mergeCell ref="A178:A179"/>
    <mergeCell ref="Q178:Q179"/>
    <mergeCell ref="A170:A171"/>
    <mergeCell ref="Q170:Q171"/>
    <mergeCell ref="Q150:Q151"/>
    <mergeCell ref="Q152:Q153"/>
    <mergeCell ref="Q154:Q155"/>
    <mergeCell ref="Q156:Q157"/>
    <mergeCell ref="Q158:Q159"/>
    <mergeCell ref="Q160:Q161"/>
    <mergeCell ref="Q162:Q163"/>
    <mergeCell ref="Q164:Q165"/>
    <mergeCell ref="Q166:Q167"/>
    <mergeCell ref="A150:A151"/>
    <mergeCell ref="A152:A153"/>
    <mergeCell ref="A154:A155"/>
    <mergeCell ref="A156:A157"/>
    <mergeCell ref="A158:A159"/>
    <mergeCell ref="A160:A161"/>
    <mergeCell ref="A162:A163"/>
    <mergeCell ref="A164:A165"/>
    <mergeCell ref="A166:A167"/>
    <mergeCell ref="Q136:Q137"/>
    <mergeCell ref="A140:A141"/>
    <mergeCell ref="A142:A143"/>
    <mergeCell ref="Q138:Q139"/>
    <mergeCell ref="Q140:Q141"/>
    <mergeCell ref="Q142:Q143"/>
    <mergeCell ref="A144:A145"/>
    <mergeCell ref="Q144:Q145"/>
    <mergeCell ref="Q146:Q147"/>
    <mergeCell ref="A146:A147"/>
    <mergeCell ref="A148:A149"/>
    <mergeCell ref="Q148:Q149"/>
    <mergeCell ref="A112:A113"/>
    <mergeCell ref="Q112:Q113"/>
    <mergeCell ref="A114:A115"/>
    <mergeCell ref="Q114:Q115"/>
    <mergeCell ref="Q116:Q117"/>
    <mergeCell ref="A196:A197"/>
    <mergeCell ref="B199:B200"/>
    <mergeCell ref="Q118:Q119"/>
    <mergeCell ref="Q120:Q121"/>
    <mergeCell ref="Q122:Q123"/>
    <mergeCell ref="Q124:Q125"/>
    <mergeCell ref="A126:A127"/>
    <mergeCell ref="A128:A129"/>
    <mergeCell ref="A130:A131"/>
    <mergeCell ref="A132:A133"/>
    <mergeCell ref="A134:A135"/>
    <mergeCell ref="A136:A137"/>
    <mergeCell ref="A138:A139"/>
    <mergeCell ref="Q126:Q127"/>
    <mergeCell ref="Q128:Q129"/>
    <mergeCell ref="Q130:Q131"/>
    <mergeCell ref="Q132:Q133"/>
    <mergeCell ref="Q134:Q135"/>
    <mergeCell ref="A202:C203"/>
    <mergeCell ref="D202:Q203"/>
    <mergeCell ref="A205:D205"/>
    <mergeCell ref="A98:A99"/>
    <mergeCell ref="B98:B99"/>
    <mergeCell ref="Q98:Q99"/>
    <mergeCell ref="A100:A101"/>
    <mergeCell ref="B100:B101"/>
    <mergeCell ref="Q100:Q101"/>
    <mergeCell ref="A102:A103"/>
    <mergeCell ref="A122:A123"/>
    <mergeCell ref="A124:A125"/>
    <mergeCell ref="A116:A117"/>
    <mergeCell ref="A118:A119"/>
    <mergeCell ref="A120:A121"/>
    <mergeCell ref="Q102:Q103"/>
    <mergeCell ref="A104:A105"/>
    <mergeCell ref="Q104:Q105"/>
    <mergeCell ref="A106:A107"/>
    <mergeCell ref="Q106:Q107"/>
    <mergeCell ref="A108:A109"/>
    <mergeCell ref="Q108:Q109"/>
    <mergeCell ref="A110:A111"/>
    <mergeCell ref="Q110:Q111"/>
    <mergeCell ref="A94:A95"/>
    <mergeCell ref="B94:B95"/>
    <mergeCell ref="Q94:Q95"/>
    <mergeCell ref="A96:A97"/>
    <mergeCell ref="B96:B97"/>
    <mergeCell ref="Q96:Q97"/>
    <mergeCell ref="A88:D88"/>
    <mergeCell ref="A91:Q91"/>
    <mergeCell ref="A92:A93"/>
    <mergeCell ref="B92:B93"/>
    <mergeCell ref="C92:O92"/>
    <mergeCell ref="P92:P93"/>
    <mergeCell ref="Q92:Q93"/>
    <mergeCell ref="A81:O81"/>
    <mergeCell ref="P81:Q81"/>
    <mergeCell ref="A83:O83"/>
    <mergeCell ref="P83:Q83"/>
    <mergeCell ref="A85:C86"/>
    <mergeCell ref="D85:Q86"/>
    <mergeCell ref="C78:D78"/>
    <mergeCell ref="F78:G78"/>
    <mergeCell ref="H78:I78"/>
    <mergeCell ref="J78:K78"/>
    <mergeCell ref="L78:M78"/>
    <mergeCell ref="P79:Q79"/>
    <mergeCell ref="N80:O80"/>
    <mergeCell ref="A74:B74"/>
    <mergeCell ref="C74:Q74"/>
    <mergeCell ref="A76:Q76"/>
    <mergeCell ref="C77:D77"/>
    <mergeCell ref="F77:G77"/>
    <mergeCell ref="H77:I77"/>
    <mergeCell ref="J77:K77"/>
    <mergeCell ref="L77:M77"/>
    <mergeCell ref="A71:Q71"/>
    <mergeCell ref="A72:B72"/>
    <mergeCell ref="C72:Q72"/>
    <mergeCell ref="A73:B73"/>
    <mergeCell ref="C73:Q73"/>
    <mergeCell ref="C67:D67"/>
    <mergeCell ref="F67:G67"/>
    <mergeCell ref="H67:I67"/>
    <mergeCell ref="J67:K67"/>
    <mergeCell ref="L67:M67"/>
    <mergeCell ref="P68:Q68"/>
    <mergeCell ref="A62:B62"/>
    <mergeCell ref="C62:Q62"/>
    <mergeCell ref="A63:B63"/>
    <mergeCell ref="C63:Q63"/>
    <mergeCell ref="A65:Q65"/>
    <mergeCell ref="C66:D66"/>
    <mergeCell ref="F66:G66"/>
    <mergeCell ref="H66:I66"/>
    <mergeCell ref="J66:K66"/>
    <mergeCell ref="L66:M66"/>
    <mergeCell ref="A56:O56"/>
    <mergeCell ref="P56:Q56"/>
    <mergeCell ref="A58:Q58"/>
    <mergeCell ref="A59:Q59"/>
    <mergeCell ref="A60:Q60"/>
    <mergeCell ref="A61:B61"/>
    <mergeCell ref="C61:Q61"/>
    <mergeCell ref="C53:D53"/>
    <mergeCell ref="F53:G53"/>
    <mergeCell ref="H53:I53"/>
    <mergeCell ref="J53:K53"/>
    <mergeCell ref="L53:M53"/>
    <mergeCell ref="P54:Q54"/>
    <mergeCell ref="N55:O55"/>
    <mergeCell ref="A51:Q51"/>
    <mergeCell ref="C52:D52"/>
    <mergeCell ref="F52:G52"/>
    <mergeCell ref="H52:I52"/>
    <mergeCell ref="J52:K52"/>
    <mergeCell ref="L52:M52"/>
    <mergeCell ref="A47:B47"/>
    <mergeCell ref="C47:Q47"/>
    <mergeCell ref="A49:Q49"/>
    <mergeCell ref="C50:D50"/>
    <mergeCell ref="F50:G50"/>
    <mergeCell ref="H50:I50"/>
    <mergeCell ref="J50:K50"/>
    <mergeCell ref="L50:M50"/>
    <mergeCell ref="A43:Q43"/>
    <mergeCell ref="A44:Q44"/>
    <mergeCell ref="A45:B45"/>
    <mergeCell ref="C45:Q45"/>
    <mergeCell ref="A46:B46"/>
    <mergeCell ref="C46:Q46"/>
    <mergeCell ref="C38:D38"/>
    <mergeCell ref="F38:G38"/>
    <mergeCell ref="H38:I38"/>
    <mergeCell ref="J38:K38"/>
    <mergeCell ref="L38:M38"/>
    <mergeCell ref="P39:Q39"/>
    <mergeCell ref="N40:O40"/>
    <mergeCell ref="M41:O41"/>
    <mergeCell ref="M42:O42"/>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11:Q11"/>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N69:O69"/>
    <mergeCell ref="N70:O70"/>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9"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900-000000000000}">
          <x14:formula1>
            <xm:f>Datos!$B$21:$B$23</xm:f>
          </x14:formula1>
          <xm:sqref>F26:H26</xm:sqref>
        </x14:dataValidation>
        <x14:dataValidation type="list" allowBlank="1" showInputMessage="1" showErrorMessage="1" xr:uid="{00000000-0002-0000-0900-000001000000}">
          <x14:formula1>
            <xm:f>Datos!$B$14:$B$18</xm:f>
          </x14:formula1>
          <xm:sqref>H14:I15</xm:sqref>
        </x14:dataValidation>
        <x14:dataValidation type="list" allowBlank="1" showInputMessage="1" showErrorMessage="1" xr:uid="{00000000-0002-0000-0900-000002000000}">
          <x14:formula1>
            <xm:f>Datos!$C$4:$C$5</xm:f>
          </x14:formula1>
          <xm:sqref>C34:Q34 C47:Q47 C63:Q63 C74:Q74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195"/>
  <sheetViews>
    <sheetView showGridLines="0" view="pageBreakPreview" topLeftCell="A167" zoomScaleNormal="90" zoomScaleSheetLayoutView="100" workbookViewId="0">
      <selection activeCell="Q188" sqref="Q188:Q189"/>
    </sheetView>
  </sheetViews>
  <sheetFormatPr baseColWidth="10" defaultRowHeight="14.25" x14ac:dyDescent="0.3"/>
  <cols>
    <col min="1" max="1" width="28.28515625" style="71" customWidth="1"/>
    <col min="2" max="2" width="14.85546875" style="71" customWidth="1"/>
    <col min="3" max="3" width="13.85546875" style="71" customWidth="1"/>
    <col min="4" max="4" width="10.42578125" style="71" customWidth="1"/>
    <col min="5" max="5" width="11.85546875" style="71" customWidth="1"/>
    <col min="6" max="6" width="15.42578125" style="71" customWidth="1"/>
    <col min="7" max="7" width="7.28515625" style="71" customWidth="1"/>
    <col min="8" max="8" width="9.42578125" style="71" customWidth="1"/>
    <col min="9" max="9" width="15" style="71" customWidth="1"/>
    <col min="10" max="12" width="9.42578125" style="71" customWidth="1"/>
    <col min="13" max="13" width="11.42578125" style="71"/>
    <col min="14" max="14" width="16" style="71" customWidth="1"/>
    <col min="15" max="15" width="15.42578125" style="71" customWidth="1"/>
    <col min="16" max="16" width="16.85546875" style="205" customWidth="1"/>
    <col min="17" max="17" width="18" style="71" customWidth="1"/>
    <col min="18" max="16384" width="11.42578125" style="71"/>
  </cols>
  <sheetData>
    <row r="1" spans="1:17" ht="75" customHeight="1" thickBot="1" x14ac:dyDescent="0.35">
      <c r="A1" s="762" t="s">
        <v>182</v>
      </c>
      <c r="B1" s="763"/>
      <c r="C1" s="763"/>
      <c r="D1" s="763"/>
      <c r="E1" s="763"/>
      <c r="F1" s="763"/>
      <c r="G1" s="763"/>
      <c r="H1" s="763"/>
      <c r="I1" s="763"/>
      <c r="J1" s="763"/>
      <c r="K1" s="763"/>
      <c r="L1" s="763"/>
      <c r="M1" s="763"/>
      <c r="N1" s="763"/>
      <c r="O1" s="763"/>
      <c r="P1" s="763"/>
      <c r="Q1" s="764"/>
    </row>
    <row r="2" spans="1:17" ht="18.95" customHeight="1" x14ac:dyDescent="0.3">
      <c r="A2" s="586" t="s">
        <v>0</v>
      </c>
      <c r="B2" s="587"/>
      <c r="C2" s="587"/>
      <c r="D2" s="587"/>
      <c r="E2" s="587"/>
      <c r="F2" s="587"/>
      <c r="G2" s="587"/>
      <c r="H2" s="587"/>
      <c r="I2" s="587"/>
      <c r="J2" s="587"/>
      <c r="K2" s="587"/>
      <c r="L2" s="587"/>
      <c r="M2" s="587"/>
      <c r="N2" s="587"/>
      <c r="O2" s="587"/>
      <c r="P2" s="587"/>
      <c r="Q2" s="588"/>
    </row>
    <row r="3" spans="1:17" ht="15.75" customHeight="1" x14ac:dyDescent="0.3">
      <c r="A3" s="70"/>
      <c r="Q3" s="74"/>
    </row>
    <row r="4" spans="1:17" ht="27" customHeight="1" x14ac:dyDescent="0.3">
      <c r="A4" s="554" t="s">
        <v>1</v>
      </c>
      <c r="B4" s="555"/>
      <c r="C4" s="555"/>
      <c r="D4" s="555"/>
      <c r="E4" s="555"/>
      <c r="F4" s="555"/>
      <c r="G4" s="555"/>
      <c r="H4" s="555"/>
      <c r="I4" s="555"/>
      <c r="J4" s="555"/>
      <c r="K4" s="555"/>
      <c r="L4" s="555"/>
      <c r="M4" s="555"/>
      <c r="N4" s="555"/>
      <c r="O4" s="555"/>
      <c r="P4" s="555"/>
      <c r="Q4" s="556"/>
    </row>
    <row r="5" spans="1:17" ht="18" customHeight="1" x14ac:dyDescent="0.3">
      <c r="A5" s="765" t="s">
        <v>37</v>
      </c>
      <c r="B5" s="740"/>
      <c r="C5" s="740"/>
      <c r="D5" s="740" t="s">
        <v>113</v>
      </c>
      <c r="E5" s="740"/>
      <c r="F5" s="740"/>
      <c r="G5" s="735" t="s">
        <v>2</v>
      </c>
      <c r="H5" s="735"/>
      <c r="I5" s="735"/>
      <c r="J5" s="735"/>
      <c r="K5" s="735" t="s">
        <v>99</v>
      </c>
      <c r="L5" s="735"/>
      <c r="M5" s="735"/>
      <c r="N5" s="735"/>
      <c r="O5" s="735" t="s">
        <v>406</v>
      </c>
      <c r="P5" s="735"/>
      <c r="Q5" s="766"/>
    </row>
    <row r="6" spans="1:17" s="113" customFormat="1" ht="69" customHeight="1" x14ac:dyDescent="0.3">
      <c r="A6" s="727" t="str">
        <f>PROPOSITO!A6</f>
        <v>INTERAPAS</v>
      </c>
      <c r="B6" s="721"/>
      <c r="C6" s="721"/>
      <c r="D6" s="582" t="str">
        <f>PROPOSITO!D6</f>
        <v>AGU25 - DRE25</v>
      </c>
      <c r="E6" s="582"/>
      <c r="F6" s="582"/>
      <c r="G6" s="582" t="str">
        <f>PROPOSITO!G6</f>
        <v>Operación y Mantenimiento (extracción, distribución y saneamiento)</v>
      </c>
      <c r="H6" s="582"/>
      <c r="I6" s="582"/>
      <c r="J6" s="582"/>
      <c r="K6" s="582" t="str">
        <f>PROPOSITO!K6</f>
        <v>Dirección de Operacióin y Mantenimiento, Cerro de San Pedro, Soledad de Graciano Sánchez y Villa de Pozos, Dirección de Construcción y Fraccionamientos.</v>
      </c>
      <c r="L6" s="582"/>
      <c r="M6" s="582"/>
      <c r="N6" s="582"/>
      <c r="O6" s="590">
        <f>PROPOSITO!O6</f>
        <v>999002018.8900001</v>
      </c>
      <c r="P6" s="590"/>
      <c r="Q6" s="591"/>
    </row>
    <row r="7" spans="1:17" ht="6" customHeight="1" x14ac:dyDescent="0.3">
      <c r="A7" s="80"/>
      <c r="B7" s="81"/>
      <c r="C7" s="81"/>
      <c r="D7" s="81"/>
      <c r="E7" s="81"/>
      <c r="F7" s="82"/>
      <c r="G7" s="82"/>
      <c r="H7" s="82"/>
      <c r="I7" s="82"/>
      <c r="J7" s="82"/>
      <c r="K7" s="82"/>
      <c r="L7" s="82"/>
      <c r="Q7" s="74"/>
    </row>
    <row r="8" spans="1:17" ht="19.5" customHeight="1" x14ac:dyDescent="0.3">
      <c r="A8" s="830" t="s">
        <v>4</v>
      </c>
      <c r="B8" s="831"/>
      <c r="C8" s="831"/>
      <c r="D8" s="831"/>
      <c r="E8" s="831"/>
      <c r="F8" s="831"/>
      <c r="G8" s="831"/>
      <c r="H8" s="831"/>
      <c r="I8" s="831"/>
      <c r="J8" s="831"/>
      <c r="K8" s="831"/>
      <c r="L8" s="831"/>
      <c r="M8" s="831"/>
      <c r="N8" s="831"/>
      <c r="O8" s="831"/>
      <c r="P8" s="831"/>
      <c r="Q8" s="832"/>
    </row>
    <row r="9" spans="1:17" ht="60.75" customHeight="1" x14ac:dyDescent="0.3">
      <c r="A9" s="641" t="s">
        <v>63</v>
      </c>
      <c r="B9" s="642"/>
      <c r="C9" s="767" t="str">
        <f>MIR!A128</f>
        <v>El agua residual tratada se considera una fuente alterna de agua, a mayor volumen tratado, la contaminaciuón deiminuirá y el aprovchemiento del agua ayudará a reutilizarla las veces que sea necesaria, sin pner en riesgo el ecosistema y la salud de las generaciones futuras.</v>
      </c>
      <c r="D9" s="767"/>
      <c r="E9" s="767"/>
      <c r="F9" s="767"/>
      <c r="G9" s="767"/>
      <c r="H9" s="767"/>
      <c r="I9" s="767"/>
      <c r="J9" s="767"/>
      <c r="K9" s="767"/>
      <c r="L9" s="767"/>
      <c r="M9" s="767"/>
      <c r="N9" s="767"/>
      <c r="O9" s="767"/>
      <c r="P9" s="767"/>
      <c r="Q9" s="768"/>
    </row>
    <row r="10" spans="1:17" x14ac:dyDescent="0.3">
      <c r="A10" s="70"/>
      <c r="Q10" s="74"/>
    </row>
    <row r="11" spans="1:17" x14ac:dyDescent="0.3">
      <c r="A11" s="351" t="s">
        <v>5</v>
      </c>
      <c r="B11" s="352"/>
      <c r="C11" s="352"/>
      <c r="D11" s="352"/>
      <c r="E11" s="352"/>
      <c r="F11" s="352"/>
      <c r="G11" s="352"/>
      <c r="H11" s="352"/>
      <c r="I11" s="352"/>
      <c r="J11" s="352"/>
      <c r="K11" s="352"/>
      <c r="L11" s="352"/>
      <c r="M11" s="352"/>
      <c r="N11" s="352"/>
      <c r="O11" s="352"/>
      <c r="P11" s="352"/>
      <c r="Q11" s="353"/>
    </row>
    <row r="12" spans="1:17" ht="36.950000000000003" customHeight="1" x14ac:dyDescent="0.3">
      <c r="A12" s="725" t="s">
        <v>178</v>
      </c>
      <c r="B12" s="726"/>
      <c r="C12" s="534" t="str">
        <f>MIR!F128</f>
        <v>13. Volumen de agua residual tratado.</v>
      </c>
      <c r="D12" s="534"/>
      <c r="E12" s="534"/>
      <c r="F12" s="534"/>
      <c r="G12" s="534"/>
      <c r="H12" s="534"/>
      <c r="I12" s="534"/>
      <c r="J12" s="534"/>
      <c r="K12" s="534"/>
      <c r="L12" s="534"/>
      <c r="M12" s="534"/>
      <c r="N12" s="534"/>
      <c r="O12" s="534"/>
      <c r="P12" s="534"/>
      <c r="Q12" s="535"/>
    </row>
    <row r="13" spans="1:17" ht="32.25" customHeight="1" x14ac:dyDescent="0.3">
      <c r="A13" s="733" t="s">
        <v>120</v>
      </c>
      <c r="B13" s="734"/>
      <c r="C13" s="734"/>
      <c r="D13" s="734"/>
      <c r="E13" s="118" t="s">
        <v>82</v>
      </c>
      <c r="F13" s="734" t="s">
        <v>7</v>
      </c>
      <c r="G13" s="734"/>
      <c r="H13" s="734" t="s">
        <v>103</v>
      </c>
      <c r="I13" s="734"/>
      <c r="J13" s="712" t="s">
        <v>104</v>
      </c>
      <c r="K13" s="713"/>
      <c r="L13" s="713"/>
      <c r="M13" s="714"/>
      <c r="N13" s="734" t="s">
        <v>115</v>
      </c>
      <c r="O13" s="734"/>
      <c r="P13" s="734"/>
      <c r="Q13" s="741"/>
    </row>
    <row r="14" spans="1:17" ht="39" customHeight="1" x14ac:dyDescent="0.3">
      <c r="A14" s="636" t="s">
        <v>183</v>
      </c>
      <c r="B14" s="551"/>
      <c r="C14" s="551"/>
      <c r="D14" s="551"/>
      <c r="E14" s="630" t="str">
        <f>MIR!A133</f>
        <v>Gestión</v>
      </c>
      <c r="F14" s="630" t="str">
        <f>MIR!D133</f>
        <v>Calidad</v>
      </c>
      <c r="G14" s="630"/>
      <c r="H14" s="630" t="s">
        <v>52</v>
      </c>
      <c r="I14" s="630"/>
      <c r="J14" s="715" t="s">
        <v>143</v>
      </c>
      <c r="K14" s="716"/>
      <c r="L14" s="716"/>
      <c r="M14" s="717"/>
      <c r="N14" s="551"/>
      <c r="O14" s="551"/>
      <c r="P14" s="551"/>
      <c r="Q14" s="553"/>
    </row>
    <row r="15" spans="1:17" ht="45" customHeight="1" x14ac:dyDescent="0.3">
      <c r="A15" s="636"/>
      <c r="B15" s="551"/>
      <c r="C15" s="551"/>
      <c r="D15" s="551"/>
      <c r="E15" s="630"/>
      <c r="F15" s="630"/>
      <c r="G15" s="630"/>
      <c r="H15" s="630"/>
      <c r="I15" s="630"/>
      <c r="J15" s="718"/>
      <c r="K15" s="719"/>
      <c r="L15" s="719"/>
      <c r="M15" s="720"/>
      <c r="N15" s="551"/>
      <c r="O15" s="551"/>
      <c r="P15" s="551"/>
      <c r="Q15" s="553"/>
    </row>
    <row r="16" spans="1:17" ht="32.25" customHeight="1" x14ac:dyDescent="0.3">
      <c r="A16" s="752" t="s">
        <v>8</v>
      </c>
      <c r="B16" s="753"/>
      <c r="C16" s="753"/>
      <c r="D16" s="806"/>
      <c r="E16" s="806"/>
      <c r="F16" s="806"/>
      <c r="G16" s="806"/>
      <c r="H16" s="806"/>
      <c r="I16" s="806"/>
      <c r="J16" s="806"/>
      <c r="K16" s="806"/>
      <c r="L16" s="806"/>
      <c r="M16" s="806"/>
      <c r="N16" s="806"/>
      <c r="O16" s="806"/>
      <c r="P16" s="806"/>
      <c r="Q16" s="807"/>
    </row>
    <row r="17" spans="1:17" ht="12.75" customHeight="1" x14ac:dyDescent="0.3">
      <c r="A17" s="70"/>
      <c r="Q17" s="74"/>
    </row>
    <row r="18" spans="1:17" x14ac:dyDescent="0.3">
      <c r="A18" s="351" t="s">
        <v>9</v>
      </c>
      <c r="B18" s="352"/>
      <c r="C18" s="352"/>
      <c r="D18" s="352"/>
      <c r="E18" s="352"/>
      <c r="F18" s="352"/>
      <c r="G18" s="352"/>
      <c r="H18" s="352"/>
      <c r="I18" s="352"/>
      <c r="J18" s="352"/>
      <c r="K18" s="352"/>
      <c r="L18" s="352"/>
      <c r="M18" s="352"/>
      <c r="N18" s="352"/>
      <c r="O18" s="352"/>
      <c r="P18" s="352"/>
      <c r="Q18" s="353"/>
    </row>
    <row r="19" spans="1:17" x14ac:dyDescent="0.3">
      <c r="A19" s="733" t="s">
        <v>10</v>
      </c>
      <c r="B19" s="734"/>
      <c r="C19" s="734" t="s">
        <v>11</v>
      </c>
      <c r="D19" s="734"/>
      <c r="E19" s="734"/>
      <c r="F19" s="734" t="s">
        <v>12</v>
      </c>
      <c r="G19" s="734"/>
      <c r="H19" s="734"/>
      <c r="I19" s="734" t="s">
        <v>13</v>
      </c>
      <c r="J19" s="734"/>
      <c r="K19" s="734"/>
      <c r="L19" s="734" t="s">
        <v>14</v>
      </c>
      <c r="M19" s="734"/>
      <c r="N19" s="734"/>
      <c r="O19" s="734" t="s">
        <v>15</v>
      </c>
      <c r="P19" s="734"/>
      <c r="Q19" s="741"/>
    </row>
    <row r="20" spans="1:17" s="85" customFormat="1" ht="24.75" customHeight="1" x14ac:dyDescent="0.25">
      <c r="A20" s="769" t="s">
        <v>171</v>
      </c>
      <c r="B20" s="558"/>
      <c r="C20" s="558" t="s">
        <v>171</v>
      </c>
      <c r="D20" s="558"/>
      <c r="E20" s="558"/>
      <c r="F20" s="558" t="s">
        <v>171</v>
      </c>
      <c r="G20" s="558"/>
      <c r="H20" s="558"/>
      <c r="I20" s="558" t="s">
        <v>171</v>
      </c>
      <c r="J20" s="558"/>
      <c r="K20" s="558"/>
      <c r="L20" s="592" t="s">
        <v>171</v>
      </c>
      <c r="M20" s="592"/>
      <c r="N20" s="592"/>
      <c r="O20" s="593" t="s">
        <v>171</v>
      </c>
      <c r="P20" s="593"/>
      <c r="Q20" s="770"/>
    </row>
    <row r="21" spans="1:17" ht="41.25" customHeight="1" x14ac:dyDescent="0.3">
      <c r="A21" s="835" t="s">
        <v>16</v>
      </c>
      <c r="B21" s="836"/>
      <c r="C21" s="837"/>
      <c r="D21" s="838" t="str">
        <f>MIR!J128</f>
        <v>Informe de la Dirección de Operación y Mantenimiento.</v>
      </c>
      <c r="E21" s="839"/>
      <c r="F21" s="839"/>
      <c r="G21" s="839"/>
      <c r="H21" s="839"/>
      <c r="I21" s="839"/>
      <c r="J21" s="839"/>
      <c r="K21" s="839"/>
      <c r="L21" s="839"/>
      <c r="M21" s="839"/>
      <c r="N21" s="839"/>
      <c r="O21" s="839"/>
      <c r="P21" s="839"/>
      <c r="Q21" s="840"/>
    </row>
    <row r="22" spans="1:17" ht="41.25" customHeight="1" x14ac:dyDescent="0.3">
      <c r="A22" s="536" t="s">
        <v>105</v>
      </c>
      <c r="B22" s="537"/>
      <c r="C22" s="537"/>
      <c r="D22" s="721" t="str">
        <f>MIR!N128</f>
        <v>El mayor número de red de dreneja reparada, la atención oportuna de fugas de drenaje, taponamientos, así como la limpieza oportuna de los coelctores, ayudará a conducir mayor caudal de aguas servidas a las PTAR, para ser tratado.</v>
      </c>
      <c r="E22" s="721"/>
      <c r="F22" s="721"/>
      <c r="G22" s="721"/>
      <c r="H22" s="721"/>
      <c r="I22" s="721"/>
      <c r="J22" s="721"/>
      <c r="K22" s="721"/>
      <c r="L22" s="721"/>
      <c r="M22" s="721"/>
      <c r="N22" s="721"/>
      <c r="O22" s="721"/>
      <c r="P22" s="721"/>
      <c r="Q22" s="722"/>
    </row>
    <row r="23" spans="1:17" x14ac:dyDescent="0.3">
      <c r="A23" s="84"/>
      <c r="Q23" s="74"/>
    </row>
    <row r="24" spans="1:17" x14ac:dyDescent="0.3">
      <c r="A24" s="351" t="s">
        <v>17</v>
      </c>
      <c r="B24" s="352"/>
      <c r="C24" s="352"/>
      <c r="D24" s="352"/>
      <c r="E24" s="352"/>
      <c r="F24" s="352"/>
      <c r="G24" s="352"/>
      <c r="H24" s="352"/>
      <c r="I24" s="352"/>
      <c r="J24" s="352"/>
      <c r="K24" s="352"/>
      <c r="L24" s="352"/>
      <c r="M24" s="352"/>
      <c r="N24" s="352"/>
      <c r="O24" s="352"/>
      <c r="P24" s="352"/>
      <c r="Q24" s="353"/>
    </row>
    <row r="25" spans="1:17" s="85" customFormat="1" ht="41.25" customHeight="1" x14ac:dyDescent="0.25">
      <c r="A25" s="733" t="s">
        <v>106</v>
      </c>
      <c r="B25" s="734"/>
      <c r="C25" s="734" t="s">
        <v>107</v>
      </c>
      <c r="D25" s="734"/>
      <c r="E25" s="734"/>
      <c r="F25" s="734" t="s">
        <v>108</v>
      </c>
      <c r="G25" s="734"/>
      <c r="H25" s="734"/>
      <c r="I25" s="734" t="s">
        <v>173</v>
      </c>
      <c r="J25" s="734"/>
      <c r="K25" s="734"/>
      <c r="L25" s="735" t="s">
        <v>18</v>
      </c>
      <c r="M25" s="735"/>
      <c r="N25" s="735"/>
      <c r="O25" s="833" t="str">
        <f>MIR!J133</f>
        <v>Al cierre del ejercicio 2024, se trataron 11,131,863 m3, es decir el 11.6 % del volumen de agua que se produce anualmente.</v>
      </c>
      <c r="P25" s="833"/>
      <c r="Q25" s="834"/>
    </row>
    <row r="26" spans="1:17" s="85" customFormat="1" ht="47.25" customHeight="1" x14ac:dyDescent="0.25">
      <c r="A26" s="738" t="str">
        <f>MIR!N133</f>
        <v>Tratar al menos un 10 % más del volúmen tratado durante el ejercicio 2024, es decir 1,113,186 m3 más de volumen tratado.</v>
      </c>
      <c r="B26" s="736"/>
      <c r="C26" s="739" t="s">
        <v>176</v>
      </c>
      <c r="D26" s="630"/>
      <c r="E26" s="630"/>
      <c r="F26" s="630" t="s">
        <v>58</v>
      </c>
      <c r="G26" s="630"/>
      <c r="H26" s="630"/>
      <c r="I26" s="734"/>
      <c r="J26" s="734"/>
      <c r="K26" s="734"/>
      <c r="L26" s="740" t="s">
        <v>19</v>
      </c>
      <c r="M26" s="740"/>
      <c r="N26" s="740"/>
      <c r="O26" s="630">
        <v>2024</v>
      </c>
      <c r="P26" s="630"/>
      <c r="Q26" s="631"/>
    </row>
    <row r="27" spans="1:17" ht="5.25" customHeight="1" x14ac:dyDescent="0.3">
      <c r="A27" s="67"/>
      <c r="B27" s="68"/>
      <c r="C27" s="68"/>
      <c r="D27" s="68"/>
      <c r="E27" s="68"/>
      <c r="F27" s="68"/>
      <c r="G27" s="68"/>
      <c r="H27" s="68"/>
      <c r="I27" s="68"/>
      <c r="J27" s="68"/>
      <c r="K27" s="68"/>
      <c r="L27" s="68"/>
      <c r="M27" s="68"/>
      <c r="N27" s="68"/>
      <c r="O27" s="68"/>
      <c r="P27" s="206"/>
      <c r="Q27" s="69"/>
    </row>
    <row r="28" spans="1:17" x14ac:dyDescent="0.3">
      <c r="A28" s="70"/>
      <c r="O28" s="68"/>
      <c r="P28" s="206"/>
      <c r="Q28" s="69"/>
    </row>
    <row r="29" spans="1:17" x14ac:dyDescent="0.3">
      <c r="A29" s="351" t="s">
        <v>84</v>
      </c>
      <c r="B29" s="352"/>
      <c r="C29" s="352"/>
      <c r="D29" s="352"/>
      <c r="E29" s="352"/>
      <c r="F29" s="352"/>
      <c r="G29" s="352"/>
      <c r="H29" s="352"/>
      <c r="I29" s="352"/>
      <c r="J29" s="352"/>
      <c r="K29" s="352"/>
      <c r="L29" s="352"/>
      <c r="M29" s="352"/>
      <c r="N29" s="352"/>
      <c r="O29" s="352"/>
      <c r="P29" s="352"/>
      <c r="Q29" s="353"/>
    </row>
    <row r="30" spans="1:17" x14ac:dyDescent="0.3">
      <c r="A30" s="565" t="s">
        <v>33</v>
      </c>
      <c r="B30" s="566"/>
      <c r="C30" s="566"/>
      <c r="D30" s="566"/>
      <c r="E30" s="566"/>
      <c r="F30" s="566"/>
      <c r="G30" s="566"/>
      <c r="H30" s="566"/>
      <c r="I30" s="566"/>
      <c r="J30" s="566"/>
      <c r="K30" s="566"/>
      <c r="L30" s="566"/>
      <c r="M30" s="566"/>
      <c r="N30" s="566"/>
      <c r="O30" s="566"/>
      <c r="P30" s="566"/>
      <c r="Q30" s="567"/>
    </row>
    <row r="31" spans="1:17" x14ac:dyDescent="0.3">
      <c r="A31" s="771" t="s">
        <v>34</v>
      </c>
      <c r="B31" s="772"/>
      <c r="C31" s="772"/>
      <c r="D31" s="772"/>
      <c r="E31" s="772"/>
      <c r="F31" s="772"/>
      <c r="G31" s="772"/>
      <c r="H31" s="772"/>
      <c r="I31" s="772"/>
      <c r="J31" s="772"/>
      <c r="K31" s="772"/>
      <c r="L31" s="772"/>
      <c r="M31" s="772"/>
      <c r="N31" s="772"/>
      <c r="O31" s="772"/>
      <c r="P31" s="772"/>
      <c r="Q31" s="773"/>
    </row>
    <row r="32" spans="1:17" ht="15.75" customHeight="1" x14ac:dyDescent="0.3">
      <c r="A32" s="532" t="s">
        <v>89</v>
      </c>
      <c r="B32" s="533"/>
      <c r="C32" s="534" t="s">
        <v>392</v>
      </c>
      <c r="D32" s="534"/>
      <c r="E32" s="534"/>
      <c r="F32" s="534"/>
      <c r="G32" s="534"/>
      <c r="H32" s="534"/>
      <c r="I32" s="534"/>
      <c r="J32" s="534"/>
      <c r="K32" s="534"/>
      <c r="L32" s="534"/>
      <c r="M32" s="534"/>
      <c r="N32" s="534"/>
      <c r="O32" s="534"/>
      <c r="P32" s="534"/>
      <c r="Q32" s="535"/>
    </row>
    <row r="33" spans="1:17" s="85" customFormat="1" ht="15.75" customHeight="1" x14ac:dyDescent="0.25">
      <c r="A33" s="532" t="s">
        <v>90</v>
      </c>
      <c r="B33" s="533"/>
      <c r="C33" s="534" t="s">
        <v>185</v>
      </c>
      <c r="D33" s="534"/>
      <c r="E33" s="534"/>
      <c r="F33" s="534"/>
      <c r="G33" s="534"/>
      <c r="H33" s="534"/>
      <c r="I33" s="534"/>
      <c r="J33" s="534"/>
      <c r="K33" s="534"/>
      <c r="L33" s="534"/>
      <c r="M33" s="534"/>
      <c r="N33" s="534"/>
      <c r="O33" s="534"/>
      <c r="P33" s="534"/>
      <c r="Q33" s="535"/>
    </row>
    <row r="34" spans="1:17" s="85" customFormat="1" ht="15.75" customHeight="1" x14ac:dyDescent="0.25">
      <c r="A34" s="536" t="s">
        <v>91</v>
      </c>
      <c r="B34" s="537"/>
      <c r="C34" s="721" t="s">
        <v>94</v>
      </c>
      <c r="D34" s="721"/>
      <c r="E34" s="721"/>
      <c r="F34" s="721"/>
      <c r="G34" s="721"/>
      <c r="H34" s="721"/>
      <c r="I34" s="721"/>
      <c r="J34" s="721"/>
      <c r="K34" s="721"/>
      <c r="L34" s="721"/>
      <c r="M34" s="721"/>
      <c r="N34" s="721"/>
      <c r="O34" s="721"/>
      <c r="P34" s="721"/>
      <c r="Q34" s="722"/>
    </row>
    <row r="35" spans="1:17" x14ac:dyDescent="0.3">
      <c r="A35" s="70"/>
      <c r="Q35" s="74"/>
    </row>
    <row r="36" spans="1:17" x14ac:dyDescent="0.3">
      <c r="A36" s="542" t="s">
        <v>85</v>
      </c>
      <c r="B36" s="543"/>
      <c r="C36" s="543"/>
      <c r="D36" s="543"/>
      <c r="E36" s="543"/>
      <c r="F36" s="543"/>
      <c r="G36" s="543"/>
      <c r="H36" s="543"/>
      <c r="I36" s="543"/>
      <c r="J36" s="543"/>
      <c r="K36" s="543"/>
      <c r="L36" s="543"/>
      <c r="M36" s="543"/>
      <c r="N36" s="543"/>
      <c r="O36" s="543"/>
      <c r="P36" s="543"/>
      <c r="Q36" s="544"/>
    </row>
    <row r="37" spans="1:17" x14ac:dyDescent="0.3">
      <c r="A37" s="61" t="s">
        <v>20</v>
      </c>
      <c r="B37" s="62" t="s">
        <v>21</v>
      </c>
      <c r="C37" s="545" t="s">
        <v>22</v>
      </c>
      <c r="D37" s="545"/>
      <c r="E37" s="62" t="s">
        <v>23</v>
      </c>
      <c r="F37" s="545" t="s">
        <v>24</v>
      </c>
      <c r="G37" s="545"/>
      <c r="H37" s="545" t="s">
        <v>25</v>
      </c>
      <c r="I37" s="545"/>
      <c r="J37" s="545" t="s">
        <v>26</v>
      </c>
      <c r="K37" s="545"/>
      <c r="L37" s="545" t="s">
        <v>27</v>
      </c>
      <c r="M37" s="545"/>
      <c r="N37" s="62" t="s">
        <v>28</v>
      </c>
      <c r="O37" s="62" t="s">
        <v>29</v>
      </c>
      <c r="P37" s="207" t="s">
        <v>30</v>
      </c>
      <c r="Q37" s="63" t="s">
        <v>31</v>
      </c>
    </row>
    <row r="38" spans="1:17" x14ac:dyDescent="0.3">
      <c r="A38" s="158">
        <v>927655.25</v>
      </c>
      <c r="B38" s="158">
        <v>927655.25</v>
      </c>
      <c r="C38" s="630">
        <v>927655.25</v>
      </c>
      <c r="D38" s="630"/>
      <c r="E38" s="158">
        <v>927655.25</v>
      </c>
      <c r="F38" s="630">
        <v>927655.25</v>
      </c>
      <c r="G38" s="630"/>
      <c r="H38" s="630">
        <v>927655.25</v>
      </c>
      <c r="I38" s="630"/>
      <c r="J38" s="630">
        <v>927655.25</v>
      </c>
      <c r="K38" s="630"/>
      <c r="L38" s="630">
        <v>927655.25</v>
      </c>
      <c r="M38" s="630"/>
      <c r="N38" s="158">
        <v>927655.25</v>
      </c>
      <c r="O38" s="158">
        <v>927655.25</v>
      </c>
      <c r="P38" s="271">
        <v>927655.25</v>
      </c>
      <c r="Q38" s="158">
        <v>927655.25</v>
      </c>
    </row>
    <row r="39" spans="1:17" x14ac:dyDescent="0.3">
      <c r="A39" s="70"/>
      <c r="O39" s="68" t="s">
        <v>495</v>
      </c>
      <c r="P39" s="523">
        <f>+SUM(A38:Q38)</f>
        <v>11131863</v>
      </c>
      <c r="Q39" s="524"/>
    </row>
    <row r="40" spans="1:17" x14ac:dyDescent="0.3">
      <c r="A40" s="70"/>
      <c r="J40" s="68"/>
      <c r="N40" s="620" t="s">
        <v>502</v>
      </c>
      <c r="O40" s="620"/>
      <c r="P40" s="267"/>
      <c r="Q40" s="256">
        <f>+P39*1.1</f>
        <v>12245049.300000001</v>
      </c>
    </row>
    <row r="41" spans="1:17" x14ac:dyDescent="0.3">
      <c r="A41" s="70"/>
      <c r="J41" s="68"/>
      <c r="N41" s="539" t="s">
        <v>503</v>
      </c>
      <c r="O41" s="539"/>
      <c r="P41" s="267"/>
      <c r="Q41" s="256">
        <f>+Q40/12</f>
        <v>1020420.775</v>
      </c>
    </row>
    <row r="42" spans="1:17" ht="12" customHeight="1" x14ac:dyDescent="0.3">
      <c r="A42" s="70"/>
      <c r="J42" s="68"/>
      <c r="N42" s="620" t="s">
        <v>501</v>
      </c>
      <c r="O42" s="620"/>
      <c r="P42" s="266"/>
      <c r="Q42" s="272">
        <f>+Q41/Q55</f>
        <v>0.12653811580927915</v>
      </c>
    </row>
    <row r="43" spans="1:17" hidden="1" x14ac:dyDescent="0.3">
      <c r="A43" s="608"/>
      <c r="B43" s="609"/>
      <c r="C43" s="609"/>
      <c r="D43" s="609"/>
      <c r="E43" s="609"/>
      <c r="F43" s="609"/>
      <c r="G43" s="609"/>
      <c r="H43" s="609"/>
      <c r="I43" s="609"/>
      <c r="J43" s="609"/>
      <c r="K43" s="609"/>
      <c r="L43" s="609"/>
      <c r="M43" s="609"/>
      <c r="N43" s="609"/>
      <c r="O43" s="609"/>
      <c r="P43" s="609"/>
      <c r="Q43" s="610"/>
    </row>
    <row r="44" spans="1:17" x14ac:dyDescent="0.3">
      <c r="A44" s="351" t="s">
        <v>36</v>
      </c>
      <c r="B44" s="352"/>
      <c r="C44" s="352"/>
      <c r="D44" s="352"/>
      <c r="E44" s="352"/>
      <c r="F44" s="352"/>
      <c r="G44" s="352"/>
      <c r="H44" s="352"/>
      <c r="I44" s="352"/>
      <c r="J44" s="352"/>
      <c r="K44" s="352"/>
      <c r="L44" s="352"/>
      <c r="M44" s="352"/>
      <c r="N44" s="352"/>
      <c r="O44" s="352"/>
      <c r="P44" s="352"/>
      <c r="Q44" s="353"/>
    </row>
    <row r="45" spans="1:17" x14ac:dyDescent="0.3">
      <c r="A45" s="532" t="s">
        <v>35</v>
      </c>
      <c r="B45" s="533"/>
      <c r="C45" s="534" t="s">
        <v>393</v>
      </c>
      <c r="D45" s="534"/>
      <c r="E45" s="534"/>
      <c r="F45" s="534"/>
      <c r="G45" s="534"/>
      <c r="H45" s="534"/>
      <c r="I45" s="534"/>
      <c r="J45" s="534"/>
      <c r="K45" s="534"/>
      <c r="L45" s="534"/>
      <c r="M45" s="534"/>
      <c r="N45" s="534"/>
      <c r="O45" s="534"/>
      <c r="P45" s="534"/>
      <c r="Q45" s="535"/>
    </row>
    <row r="46" spans="1:17" x14ac:dyDescent="0.3">
      <c r="A46" s="532" t="s">
        <v>59</v>
      </c>
      <c r="B46" s="533"/>
      <c r="C46" s="534" t="s">
        <v>394</v>
      </c>
      <c r="D46" s="534"/>
      <c r="E46" s="534"/>
      <c r="F46" s="534"/>
      <c r="G46" s="534"/>
      <c r="H46" s="534"/>
      <c r="I46" s="534"/>
      <c r="J46" s="534"/>
      <c r="K46" s="534"/>
      <c r="L46" s="534"/>
      <c r="M46" s="534"/>
      <c r="N46" s="534"/>
      <c r="O46" s="534"/>
      <c r="P46" s="534"/>
      <c r="Q46" s="535"/>
    </row>
    <row r="47" spans="1:17" x14ac:dyDescent="0.3">
      <c r="A47" s="536" t="s">
        <v>91</v>
      </c>
      <c r="B47" s="537"/>
      <c r="C47" s="721" t="s">
        <v>94</v>
      </c>
      <c r="D47" s="721"/>
      <c r="E47" s="721"/>
      <c r="F47" s="721"/>
      <c r="G47" s="721"/>
      <c r="H47" s="721"/>
      <c r="I47" s="721"/>
      <c r="J47" s="721"/>
      <c r="K47" s="721"/>
      <c r="L47" s="721"/>
      <c r="M47" s="721"/>
      <c r="N47" s="721"/>
      <c r="O47" s="721"/>
      <c r="P47" s="721"/>
      <c r="Q47" s="722"/>
    </row>
    <row r="48" spans="1:17" x14ac:dyDescent="0.3">
      <c r="A48" s="70"/>
      <c r="Q48" s="74"/>
    </row>
    <row r="49" spans="1:17" ht="1.5" customHeight="1" x14ac:dyDescent="0.3">
      <c r="A49" s="538" t="s">
        <v>85</v>
      </c>
      <c r="B49" s="539"/>
      <c r="C49" s="539"/>
      <c r="D49" s="539"/>
      <c r="E49" s="539"/>
      <c r="F49" s="539"/>
      <c r="G49" s="539"/>
      <c r="H49" s="539"/>
      <c r="I49" s="539"/>
      <c r="J49" s="539"/>
      <c r="K49" s="539"/>
      <c r="L49" s="539"/>
      <c r="M49" s="539"/>
      <c r="N49" s="539"/>
      <c r="O49" s="539"/>
      <c r="P49" s="539"/>
      <c r="Q49" s="540"/>
    </row>
    <row r="50" spans="1:17" hidden="1" x14ac:dyDescent="0.3">
      <c r="A50" s="132" t="s">
        <v>20</v>
      </c>
      <c r="B50" s="133" t="s">
        <v>21</v>
      </c>
      <c r="C50" s="774" t="s">
        <v>22</v>
      </c>
      <c r="D50" s="774"/>
      <c r="E50" s="133" t="s">
        <v>23</v>
      </c>
      <c r="F50" s="774" t="s">
        <v>24</v>
      </c>
      <c r="G50" s="774"/>
      <c r="H50" s="774" t="s">
        <v>25</v>
      </c>
      <c r="I50" s="774"/>
      <c r="J50" s="774" t="s">
        <v>26</v>
      </c>
      <c r="K50" s="774"/>
      <c r="L50" s="774" t="s">
        <v>27</v>
      </c>
      <c r="M50" s="774"/>
      <c r="N50" s="133" t="s">
        <v>28</v>
      </c>
      <c r="O50" s="133" t="s">
        <v>29</v>
      </c>
      <c r="P50" s="208" t="s">
        <v>30</v>
      </c>
      <c r="Q50" s="134" t="s">
        <v>31</v>
      </c>
    </row>
    <row r="51" spans="1:17" x14ac:dyDescent="0.3">
      <c r="A51" s="542" t="s">
        <v>85</v>
      </c>
      <c r="B51" s="543"/>
      <c r="C51" s="543"/>
      <c r="D51" s="543"/>
      <c r="E51" s="543"/>
      <c r="F51" s="543"/>
      <c r="G51" s="543"/>
      <c r="H51" s="543"/>
      <c r="I51" s="543"/>
      <c r="J51" s="543"/>
      <c r="K51" s="543"/>
      <c r="L51" s="543"/>
      <c r="M51" s="543"/>
      <c r="N51" s="543"/>
      <c r="O51" s="543"/>
      <c r="P51" s="543"/>
      <c r="Q51" s="544"/>
    </row>
    <row r="52" spans="1:17" x14ac:dyDescent="0.3">
      <c r="A52" s="61" t="s">
        <v>20</v>
      </c>
      <c r="B52" s="62" t="s">
        <v>21</v>
      </c>
      <c r="C52" s="545" t="s">
        <v>22</v>
      </c>
      <c r="D52" s="545"/>
      <c r="E52" s="62" t="s">
        <v>23</v>
      </c>
      <c r="F52" s="545" t="s">
        <v>24</v>
      </c>
      <c r="G52" s="545"/>
      <c r="H52" s="545" t="s">
        <v>25</v>
      </c>
      <c r="I52" s="545"/>
      <c r="J52" s="545" t="s">
        <v>26</v>
      </c>
      <c r="K52" s="545"/>
      <c r="L52" s="545" t="s">
        <v>27</v>
      </c>
      <c r="M52" s="545"/>
      <c r="N52" s="62" t="s">
        <v>28</v>
      </c>
      <c r="O52" s="62" t="s">
        <v>29</v>
      </c>
      <c r="P52" s="207" t="s">
        <v>30</v>
      </c>
      <c r="Q52" s="63" t="s">
        <v>31</v>
      </c>
    </row>
    <row r="53" spans="1:17" x14ac:dyDescent="0.3">
      <c r="A53" s="159">
        <v>8064137.5800000001</v>
      </c>
      <c r="B53" s="159">
        <v>8064137.5800000001</v>
      </c>
      <c r="C53" s="648">
        <v>8064137.5800000001</v>
      </c>
      <c r="D53" s="648"/>
      <c r="E53" s="159">
        <v>8064137.5800000001</v>
      </c>
      <c r="F53" s="648">
        <v>8064137.5800000001</v>
      </c>
      <c r="G53" s="648"/>
      <c r="H53" s="648">
        <v>8064137.5800000001</v>
      </c>
      <c r="I53" s="648"/>
      <c r="J53" s="648">
        <v>8064137.5800000001</v>
      </c>
      <c r="K53" s="648"/>
      <c r="L53" s="648">
        <v>8064137.5800000001</v>
      </c>
      <c r="M53" s="648"/>
      <c r="N53" s="159">
        <v>8064137.5800000001</v>
      </c>
      <c r="O53" s="159">
        <v>8064137.5800000001</v>
      </c>
      <c r="P53" s="269">
        <v>8064137.5800000001</v>
      </c>
      <c r="Q53" s="159">
        <v>8064137.5800000001</v>
      </c>
    </row>
    <row r="54" spans="1:17" x14ac:dyDescent="0.3">
      <c r="A54" s="70"/>
      <c r="O54" s="68" t="s">
        <v>32</v>
      </c>
      <c r="P54" s="523">
        <f>+SUM(A53:Q53)</f>
        <v>96769650.959999993</v>
      </c>
      <c r="Q54" s="524"/>
    </row>
    <row r="55" spans="1:17" x14ac:dyDescent="0.3">
      <c r="A55" s="70"/>
      <c r="N55" s="620" t="s">
        <v>504</v>
      </c>
      <c r="O55" s="620"/>
      <c r="P55" s="268"/>
      <c r="Q55" s="248">
        <f>+P54/12</f>
        <v>8064137.5799999991</v>
      </c>
    </row>
    <row r="56" spans="1:17" ht="17.25" customHeight="1" x14ac:dyDescent="0.3">
      <c r="A56" s="778"/>
      <c r="B56" s="779"/>
      <c r="C56" s="779"/>
      <c r="D56" s="779"/>
      <c r="E56" s="779"/>
      <c r="F56" s="779"/>
      <c r="G56" s="779"/>
      <c r="H56" s="779"/>
      <c r="I56" s="779"/>
      <c r="J56" s="779"/>
      <c r="K56" s="779"/>
      <c r="L56" s="779"/>
      <c r="M56" s="779"/>
      <c r="N56" s="779"/>
      <c r="O56" s="779"/>
      <c r="P56" s="841"/>
      <c r="Q56" s="842"/>
    </row>
    <row r="57" spans="1:17" ht="4.7" customHeight="1" x14ac:dyDescent="0.3">
      <c r="A57" s="70"/>
      <c r="O57" s="68"/>
      <c r="P57" s="209"/>
      <c r="Q57" s="74"/>
    </row>
    <row r="58" spans="1:17" x14ac:dyDescent="0.3">
      <c r="A58" s="351" t="s">
        <v>86</v>
      </c>
      <c r="B58" s="352"/>
      <c r="C58" s="352"/>
      <c r="D58" s="352"/>
      <c r="E58" s="352"/>
      <c r="F58" s="352"/>
      <c r="G58" s="352"/>
      <c r="H58" s="352"/>
      <c r="I58" s="352"/>
      <c r="J58" s="352"/>
      <c r="K58" s="352"/>
      <c r="L58" s="352"/>
      <c r="M58" s="352"/>
      <c r="N58" s="352"/>
      <c r="O58" s="352"/>
      <c r="P58" s="352"/>
      <c r="Q58" s="353"/>
    </row>
    <row r="59" spans="1:17" x14ac:dyDescent="0.3">
      <c r="A59" s="658" t="s">
        <v>33</v>
      </c>
      <c r="B59" s="659"/>
      <c r="C59" s="659"/>
      <c r="D59" s="659"/>
      <c r="E59" s="659"/>
      <c r="F59" s="659"/>
      <c r="G59" s="659"/>
      <c r="H59" s="659"/>
      <c r="I59" s="659"/>
      <c r="J59" s="659"/>
      <c r="K59" s="659"/>
      <c r="L59" s="659"/>
      <c r="M59" s="659"/>
      <c r="N59" s="659"/>
      <c r="O59" s="659"/>
      <c r="P59" s="659"/>
      <c r="Q59" s="660"/>
    </row>
    <row r="60" spans="1:17" x14ac:dyDescent="0.3">
      <c r="A60" s="771" t="s">
        <v>34</v>
      </c>
      <c r="B60" s="772"/>
      <c r="C60" s="772"/>
      <c r="D60" s="772"/>
      <c r="E60" s="772"/>
      <c r="F60" s="772"/>
      <c r="G60" s="772"/>
      <c r="H60" s="772"/>
      <c r="I60" s="772"/>
      <c r="J60" s="772"/>
      <c r="K60" s="772"/>
      <c r="L60" s="772"/>
      <c r="M60" s="772"/>
      <c r="N60" s="772"/>
      <c r="O60" s="772"/>
      <c r="P60" s="772"/>
      <c r="Q60" s="773"/>
    </row>
    <row r="61" spans="1:17" x14ac:dyDescent="0.3">
      <c r="A61" s="532" t="s">
        <v>35</v>
      </c>
      <c r="B61" s="533"/>
      <c r="C61" s="534" t="s">
        <v>392</v>
      </c>
      <c r="D61" s="534"/>
      <c r="E61" s="534"/>
      <c r="F61" s="534"/>
      <c r="G61" s="534"/>
      <c r="H61" s="534"/>
      <c r="I61" s="534"/>
      <c r="J61" s="534"/>
      <c r="K61" s="534"/>
      <c r="L61" s="534"/>
      <c r="M61" s="534"/>
      <c r="N61" s="534"/>
      <c r="O61" s="534"/>
      <c r="P61" s="534"/>
      <c r="Q61" s="535"/>
    </row>
    <row r="62" spans="1:17" x14ac:dyDescent="0.3">
      <c r="A62" s="532" t="s">
        <v>59</v>
      </c>
      <c r="B62" s="533"/>
      <c r="C62" s="534" t="s">
        <v>185</v>
      </c>
      <c r="D62" s="534"/>
      <c r="E62" s="534"/>
      <c r="F62" s="534"/>
      <c r="G62" s="534"/>
      <c r="H62" s="534"/>
      <c r="I62" s="534"/>
      <c r="J62" s="534"/>
      <c r="K62" s="534"/>
      <c r="L62" s="534"/>
      <c r="M62" s="534"/>
      <c r="N62" s="534"/>
      <c r="O62" s="534"/>
      <c r="P62" s="534"/>
      <c r="Q62" s="535"/>
    </row>
    <row r="63" spans="1:17" x14ac:dyDescent="0.3">
      <c r="A63" s="536" t="s">
        <v>91</v>
      </c>
      <c r="B63" s="537"/>
      <c r="C63" s="806" t="s">
        <v>94</v>
      </c>
      <c r="D63" s="806"/>
      <c r="E63" s="806"/>
      <c r="F63" s="806"/>
      <c r="G63" s="806"/>
      <c r="H63" s="806"/>
      <c r="I63" s="806"/>
      <c r="J63" s="806"/>
      <c r="K63" s="806"/>
      <c r="L63" s="806"/>
      <c r="M63" s="806"/>
      <c r="N63" s="806"/>
      <c r="O63" s="806"/>
      <c r="P63" s="806"/>
      <c r="Q63" s="807"/>
    </row>
    <row r="64" spans="1:17" x14ac:dyDescent="0.3">
      <c r="A64" s="70"/>
      <c r="Q64" s="74"/>
    </row>
    <row r="65" spans="1:17" ht="28.5" customHeight="1" x14ac:dyDescent="0.3">
      <c r="A65" s="542" t="s">
        <v>85</v>
      </c>
      <c r="B65" s="543"/>
      <c r="C65" s="543"/>
      <c r="D65" s="543"/>
      <c r="E65" s="543"/>
      <c r="F65" s="543"/>
      <c r="G65" s="543"/>
      <c r="H65" s="543"/>
      <c r="I65" s="543"/>
      <c r="J65" s="543"/>
      <c r="K65" s="543"/>
      <c r="L65" s="543"/>
      <c r="M65" s="543"/>
      <c r="N65" s="543"/>
      <c r="O65" s="543"/>
      <c r="P65" s="543"/>
      <c r="Q65" s="544"/>
    </row>
    <row r="66" spans="1:17" x14ac:dyDescent="0.3">
      <c r="A66" s="61" t="s">
        <v>20</v>
      </c>
      <c r="B66" s="62" t="s">
        <v>21</v>
      </c>
      <c r="C66" s="545" t="s">
        <v>22</v>
      </c>
      <c r="D66" s="545"/>
      <c r="E66" s="62" t="s">
        <v>23</v>
      </c>
      <c r="F66" s="545" t="s">
        <v>24</v>
      </c>
      <c r="G66" s="545"/>
      <c r="H66" s="545" t="s">
        <v>25</v>
      </c>
      <c r="I66" s="545"/>
      <c r="J66" s="545" t="s">
        <v>26</v>
      </c>
      <c r="K66" s="545"/>
      <c r="L66" s="545" t="s">
        <v>27</v>
      </c>
      <c r="M66" s="545"/>
      <c r="N66" s="62" t="s">
        <v>28</v>
      </c>
      <c r="O66" s="62" t="s">
        <v>29</v>
      </c>
      <c r="P66" s="207" t="s">
        <v>30</v>
      </c>
      <c r="Q66" s="63" t="s">
        <v>31</v>
      </c>
    </row>
    <row r="67" spans="1:17" x14ac:dyDescent="0.3">
      <c r="A67" s="87">
        <f>1568761.5+111822+9371</f>
        <v>1689954.5</v>
      </c>
      <c r="B67" s="60">
        <f>1522138.2+116664+5190</f>
        <v>1643992.2</v>
      </c>
      <c r="C67" s="630">
        <f>1825524+141595+14683</f>
        <v>1981802</v>
      </c>
      <c r="D67" s="630"/>
      <c r="E67" s="60">
        <f>158454+35205+1264467+132585+7273</f>
        <v>1597984</v>
      </c>
      <c r="F67" s="630">
        <f>165798+38458+1213615+7296</f>
        <v>1425167</v>
      </c>
      <c r="G67" s="630"/>
      <c r="H67" s="630">
        <f>168789+38443+1178091+5284</f>
        <v>1390607</v>
      </c>
      <c r="I67" s="630"/>
      <c r="J67" s="630"/>
      <c r="K67" s="630"/>
      <c r="L67" s="630"/>
      <c r="M67" s="630"/>
      <c r="N67" s="88"/>
      <c r="O67" s="88"/>
      <c r="P67" s="210"/>
      <c r="Q67" s="89"/>
    </row>
    <row r="68" spans="1:17" x14ac:dyDescent="0.3">
      <c r="A68" s="70"/>
      <c r="O68" s="260" t="s">
        <v>32</v>
      </c>
      <c r="P68" s="523">
        <f>+A67+B67+C67+E67+F67+H67</f>
        <v>9729506.6999999993</v>
      </c>
      <c r="Q68" s="524"/>
    </row>
    <row r="69" spans="1:17" x14ac:dyDescent="0.3">
      <c r="A69" s="70"/>
      <c r="N69" s="620" t="s">
        <v>505</v>
      </c>
      <c r="O69" s="620"/>
      <c r="P69" s="253"/>
      <c r="Q69" s="273">
        <f>+P68/3</f>
        <v>3243168.9</v>
      </c>
    </row>
    <row r="70" spans="1:17" x14ac:dyDescent="0.3">
      <c r="A70" s="70"/>
      <c r="N70" s="662" t="s">
        <v>506</v>
      </c>
      <c r="O70" s="662"/>
      <c r="P70" s="253"/>
      <c r="Q70" s="274">
        <f>+Q69/Q80</f>
        <v>0.18197578267581493</v>
      </c>
    </row>
    <row r="71" spans="1:17" x14ac:dyDescent="0.3">
      <c r="A71" s="351" t="s">
        <v>36</v>
      </c>
      <c r="B71" s="352"/>
      <c r="C71" s="352"/>
      <c r="D71" s="352"/>
      <c r="E71" s="352"/>
      <c r="F71" s="352"/>
      <c r="G71" s="352"/>
      <c r="H71" s="352"/>
      <c r="I71" s="352"/>
      <c r="J71" s="352"/>
      <c r="K71" s="352"/>
      <c r="L71" s="352"/>
      <c r="M71" s="352"/>
      <c r="N71" s="352"/>
      <c r="O71" s="352"/>
      <c r="P71" s="352"/>
      <c r="Q71" s="353"/>
    </row>
    <row r="72" spans="1:17" x14ac:dyDescent="0.3">
      <c r="A72" s="532" t="s">
        <v>35</v>
      </c>
      <c r="B72" s="533"/>
      <c r="C72" s="534" t="s">
        <v>393</v>
      </c>
      <c r="D72" s="534"/>
      <c r="E72" s="534"/>
      <c r="F72" s="534"/>
      <c r="G72" s="534"/>
      <c r="H72" s="534"/>
      <c r="I72" s="534"/>
      <c r="J72" s="534"/>
      <c r="K72" s="534"/>
      <c r="L72" s="534"/>
      <c r="M72" s="534"/>
      <c r="N72" s="534"/>
      <c r="O72" s="534"/>
      <c r="P72" s="534"/>
      <c r="Q72" s="535"/>
    </row>
    <row r="73" spans="1:17" x14ac:dyDescent="0.3">
      <c r="A73" s="532" t="s">
        <v>59</v>
      </c>
      <c r="B73" s="533"/>
      <c r="C73" s="534" t="s">
        <v>394</v>
      </c>
      <c r="D73" s="534"/>
      <c r="E73" s="534"/>
      <c r="F73" s="534"/>
      <c r="G73" s="534"/>
      <c r="H73" s="534"/>
      <c r="I73" s="534"/>
      <c r="J73" s="534"/>
      <c r="K73" s="534"/>
      <c r="L73" s="534"/>
      <c r="M73" s="534"/>
      <c r="N73" s="534"/>
      <c r="O73" s="534"/>
      <c r="P73" s="534"/>
      <c r="Q73" s="535"/>
    </row>
    <row r="74" spans="1:17" x14ac:dyDescent="0.3">
      <c r="A74" s="536" t="s">
        <v>91</v>
      </c>
      <c r="B74" s="537"/>
      <c r="C74" s="721" t="s">
        <v>94</v>
      </c>
      <c r="D74" s="721"/>
      <c r="E74" s="721"/>
      <c r="F74" s="721"/>
      <c r="G74" s="721"/>
      <c r="H74" s="721"/>
      <c r="I74" s="721"/>
      <c r="J74" s="721"/>
      <c r="K74" s="721"/>
      <c r="L74" s="721"/>
      <c r="M74" s="721"/>
      <c r="N74" s="721"/>
      <c r="O74" s="721"/>
      <c r="P74" s="721"/>
      <c r="Q74" s="722"/>
    </row>
    <row r="75" spans="1:17" x14ac:dyDescent="0.3">
      <c r="A75" s="70"/>
      <c r="Q75" s="74"/>
    </row>
    <row r="76" spans="1:17" x14ac:dyDescent="0.3">
      <c r="A76" s="542" t="s">
        <v>85</v>
      </c>
      <c r="B76" s="543"/>
      <c r="C76" s="543"/>
      <c r="D76" s="543"/>
      <c r="E76" s="543"/>
      <c r="F76" s="543"/>
      <c r="G76" s="543"/>
      <c r="H76" s="543"/>
      <c r="I76" s="543"/>
      <c r="J76" s="543"/>
      <c r="K76" s="543"/>
      <c r="L76" s="543"/>
      <c r="M76" s="543"/>
      <c r="N76" s="543"/>
      <c r="O76" s="543"/>
      <c r="P76" s="543"/>
      <c r="Q76" s="544"/>
    </row>
    <row r="77" spans="1:17" x14ac:dyDescent="0.3">
      <c r="A77" s="61" t="s">
        <v>20</v>
      </c>
      <c r="B77" s="62" t="s">
        <v>21</v>
      </c>
      <c r="C77" s="545" t="s">
        <v>22</v>
      </c>
      <c r="D77" s="545"/>
      <c r="E77" s="62" t="s">
        <v>23</v>
      </c>
      <c r="F77" s="545" t="s">
        <v>24</v>
      </c>
      <c r="G77" s="545"/>
      <c r="H77" s="545" t="s">
        <v>25</v>
      </c>
      <c r="I77" s="545"/>
      <c r="J77" s="545" t="s">
        <v>26</v>
      </c>
      <c r="K77" s="545"/>
      <c r="L77" s="545" t="s">
        <v>27</v>
      </c>
      <c r="M77" s="545"/>
      <c r="N77" s="62" t="s">
        <v>28</v>
      </c>
      <c r="O77" s="62" t="s">
        <v>29</v>
      </c>
      <c r="P77" s="207" t="s">
        <v>30</v>
      </c>
      <c r="Q77" s="63" t="s">
        <v>31</v>
      </c>
    </row>
    <row r="78" spans="1:17" x14ac:dyDescent="0.3">
      <c r="A78" s="90">
        <v>8804009.1329999994</v>
      </c>
      <c r="B78" s="90">
        <v>8804009.1329999994</v>
      </c>
      <c r="C78" s="648">
        <v>8804009.1329999994</v>
      </c>
      <c r="D78" s="648"/>
      <c r="E78" s="91">
        <f>27053914.92/3</f>
        <v>9017971.6400000006</v>
      </c>
      <c r="F78" s="648">
        <v>9017971.6400000006</v>
      </c>
      <c r="G78" s="648"/>
      <c r="H78" s="648">
        <v>9017971.6400000006</v>
      </c>
      <c r="I78" s="648"/>
      <c r="J78" s="648"/>
      <c r="K78" s="648"/>
      <c r="L78" s="648"/>
      <c r="M78" s="648"/>
      <c r="N78" s="92"/>
      <c r="O78" s="92"/>
      <c r="P78" s="211"/>
      <c r="Q78" s="93"/>
    </row>
    <row r="79" spans="1:17" x14ac:dyDescent="0.3">
      <c r="A79" s="70"/>
      <c r="O79" s="68" t="s">
        <v>32</v>
      </c>
      <c r="P79" s="523">
        <f>+SUM(A78:Q78)</f>
        <v>53465942.318999998</v>
      </c>
      <c r="Q79" s="524"/>
    </row>
    <row r="80" spans="1:17" x14ac:dyDescent="0.3">
      <c r="A80" s="70"/>
      <c r="N80" s="620" t="s">
        <v>504</v>
      </c>
      <c r="O80" s="620"/>
      <c r="P80" s="268"/>
      <c r="Q80" s="248">
        <f>+P79/3</f>
        <v>17821980.772999998</v>
      </c>
    </row>
    <row r="81" spans="1:17" x14ac:dyDescent="0.3">
      <c r="A81" s="70"/>
      <c r="Q81" s="270"/>
    </row>
    <row r="82" spans="1:17" x14ac:dyDescent="0.3">
      <c r="A82" s="681" t="s">
        <v>83</v>
      </c>
      <c r="B82" s="682"/>
      <c r="C82" s="682"/>
      <c r="D82" s="682"/>
      <c r="E82" s="682"/>
      <c r="F82" s="682"/>
      <c r="G82" s="682"/>
      <c r="H82" s="682"/>
      <c r="I82" s="682"/>
      <c r="J82" s="682"/>
      <c r="K82" s="682"/>
      <c r="L82" s="682"/>
      <c r="M82" s="682"/>
      <c r="N82" s="682"/>
      <c r="O82" s="682"/>
      <c r="P82" s="843">
        <f>+Q70/Q42</f>
        <v>1.4381104184457163</v>
      </c>
      <c r="Q82" s="844"/>
    </row>
    <row r="83" spans="1:17" x14ac:dyDescent="0.3">
      <c r="A83" s="70"/>
      <c r="Q83" s="74"/>
    </row>
    <row r="84" spans="1:17" x14ac:dyDescent="0.3">
      <c r="A84" s="784" t="s">
        <v>95</v>
      </c>
      <c r="B84" s="785"/>
      <c r="C84" s="785"/>
      <c r="D84" s="788"/>
      <c r="E84" s="788"/>
      <c r="F84" s="788"/>
      <c r="G84" s="788"/>
      <c r="H84" s="788"/>
      <c r="I84" s="788"/>
      <c r="J84" s="788"/>
      <c r="K84" s="788"/>
      <c r="L84" s="788"/>
      <c r="M84" s="788"/>
      <c r="N84" s="788"/>
      <c r="O84" s="788"/>
      <c r="P84" s="788"/>
      <c r="Q84" s="789"/>
    </row>
    <row r="85" spans="1:17" ht="56.25" customHeight="1" x14ac:dyDescent="0.3">
      <c r="A85" s="786"/>
      <c r="B85" s="787"/>
      <c r="C85" s="787"/>
      <c r="D85" s="790"/>
      <c r="E85" s="790"/>
      <c r="F85" s="790"/>
      <c r="G85" s="790"/>
      <c r="H85" s="790"/>
      <c r="I85" s="790"/>
      <c r="J85" s="790"/>
      <c r="K85" s="790"/>
      <c r="L85" s="790"/>
      <c r="M85" s="790"/>
      <c r="N85" s="790"/>
      <c r="O85" s="790"/>
      <c r="P85" s="790"/>
      <c r="Q85" s="791"/>
    </row>
    <row r="86" spans="1:17" x14ac:dyDescent="0.3">
      <c r="A86" s="70"/>
      <c r="Q86" s="74"/>
    </row>
    <row r="87" spans="1:17" x14ac:dyDescent="0.3">
      <c r="A87" s="797" t="s">
        <v>96</v>
      </c>
      <c r="B87" s="798"/>
      <c r="C87" s="798"/>
      <c r="D87" s="798"/>
      <c r="Q87" s="74"/>
    </row>
    <row r="88" spans="1:17" x14ac:dyDescent="0.3">
      <c r="A88" s="70"/>
      <c r="Q88" s="74"/>
    </row>
    <row r="89" spans="1:17" x14ac:dyDescent="0.3">
      <c r="A89" s="70"/>
      <c r="Q89" s="74"/>
    </row>
    <row r="90" spans="1:17" x14ac:dyDescent="0.3">
      <c r="A90" s="351" t="s">
        <v>64</v>
      </c>
      <c r="B90" s="352"/>
      <c r="C90" s="352"/>
      <c r="D90" s="352"/>
      <c r="E90" s="352"/>
      <c r="F90" s="352"/>
      <c r="G90" s="352"/>
      <c r="H90" s="352"/>
      <c r="I90" s="352"/>
      <c r="J90" s="352"/>
      <c r="K90" s="352"/>
      <c r="L90" s="352"/>
      <c r="M90" s="352"/>
      <c r="N90" s="352"/>
      <c r="O90" s="352"/>
      <c r="P90" s="352"/>
      <c r="Q90" s="353"/>
    </row>
    <row r="91" spans="1:17" x14ac:dyDescent="0.3">
      <c r="A91" s="733" t="s">
        <v>65</v>
      </c>
      <c r="B91" s="734" t="s">
        <v>59</v>
      </c>
      <c r="C91" s="799" t="s">
        <v>66</v>
      </c>
      <c r="D91" s="799"/>
      <c r="E91" s="799"/>
      <c r="F91" s="799"/>
      <c r="G91" s="799"/>
      <c r="H91" s="799"/>
      <c r="I91" s="799"/>
      <c r="J91" s="799"/>
      <c r="K91" s="799"/>
      <c r="L91" s="799"/>
      <c r="M91" s="799"/>
      <c r="N91" s="799"/>
      <c r="O91" s="799"/>
      <c r="P91" s="845" t="s">
        <v>80</v>
      </c>
      <c r="Q91" s="741" t="s">
        <v>81</v>
      </c>
    </row>
    <row r="92" spans="1:17" ht="38.25" customHeight="1" x14ac:dyDescent="0.3">
      <c r="A92" s="733"/>
      <c r="B92" s="734"/>
      <c r="C92" s="118" t="s">
        <v>67</v>
      </c>
      <c r="D92" s="118" t="s">
        <v>68</v>
      </c>
      <c r="E92" s="118" t="s">
        <v>69</v>
      </c>
      <c r="F92" s="118" t="s">
        <v>70</v>
      </c>
      <c r="G92" s="118" t="s">
        <v>71</v>
      </c>
      <c r="H92" s="118" t="s">
        <v>72</v>
      </c>
      <c r="I92" s="118" t="s">
        <v>73</v>
      </c>
      <c r="J92" s="118" t="s">
        <v>74</v>
      </c>
      <c r="K92" s="118" t="s">
        <v>75</v>
      </c>
      <c r="L92" s="118" t="s">
        <v>76</v>
      </c>
      <c r="M92" s="118" t="s">
        <v>77</v>
      </c>
      <c r="N92" s="118" t="s">
        <v>78</v>
      </c>
      <c r="O92" s="118" t="s">
        <v>79</v>
      </c>
      <c r="P92" s="845"/>
      <c r="Q92" s="741"/>
    </row>
    <row r="93" spans="1:17" ht="34.5" customHeight="1" x14ac:dyDescent="0.3">
      <c r="A93" s="706" t="s">
        <v>322</v>
      </c>
      <c r="B93" s="551" t="s">
        <v>395</v>
      </c>
      <c r="C93" s="165" t="s">
        <v>98</v>
      </c>
      <c r="D93" s="167"/>
      <c r="E93" s="167"/>
      <c r="F93" s="151">
        <v>8780060.0399999991</v>
      </c>
      <c r="G93" s="167"/>
      <c r="H93" s="167"/>
      <c r="I93" s="326">
        <f>+F93</f>
        <v>8780060.0399999991</v>
      </c>
      <c r="J93" s="167"/>
      <c r="K93" s="168"/>
      <c r="L93" s="168"/>
      <c r="M93" s="168"/>
      <c r="N93" s="168"/>
      <c r="O93" s="168"/>
      <c r="P93" s="212">
        <f>+I93</f>
        <v>8780060.0399999991</v>
      </c>
      <c r="Q93" s="796">
        <f>+P94/P93</f>
        <v>0.44306178115838946</v>
      </c>
    </row>
    <row r="94" spans="1:17" ht="34.5" customHeight="1" x14ac:dyDescent="0.3">
      <c r="A94" s="706"/>
      <c r="B94" s="551"/>
      <c r="C94" s="116" t="s">
        <v>97</v>
      </c>
      <c r="D94" s="51"/>
      <c r="E94" s="51"/>
      <c r="F94" s="143">
        <v>1822071.86</v>
      </c>
      <c r="G94" s="51"/>
      <c r="H94" s="51"/>
      <c r="I94" s="327">
        <v>3890109.0399999996</v>
      </c>
      <c r="J94" s="51"/>
      <c r="K94" s="77"/>
      <c r="L94" s="77"/>
      <c r="M94" s="77"/>
      <c r="N94" s="77"/>
      <c r="O94" s="77"/>
      <c r="P94" s="329">
        <f t="shared" ref="P94:P157" si="0">+I94</f>
        <v>3890109.0399999996</v>
      </c>
      <c r="Q94" s="796"/>
    </row>
    <row r="95" spans="1:17" ht="17.25" customHeight="1" x14ac:dyDescent="0.3">
      <c r="A95" s="848" t="s">
        <v>396</v>
      </c>
      <c r="B95" s="551"/>
      <c r="C95" s="165" t="s">
        <v>98</v>
      </c>
      <c r="D95" s="167"/>
      <c r="E95" s="167"/>
      <c r="F95" s="151">
        <v>21882.720000000001</v>
      </c>
      <c r="G95" s="167"/>
      <c r="H95" s="167"/>
      <c r="I95" s="326">
        <f>+F95</f>
        <v>21882.720000000001</v>
      </c>
      <c r="J95" s="167"/>
      <c r="K95" s="168"/>
      <c r="L95" s="168"/>
      <c r="M95" s="168"/>
      <c r="N95" s="168"/>
      <c r="O95" s="168"/>
      <c r="P95" s="212">
        <f t="shared" si="0"/>
        <v>21882.720000000001</v>
      </c>
      <c r="Q95" s="796">
        <f>+P96/P95</f>
        <v>0.67610196538638712</v>
      </c>
    </row>
    <row r="96" spans="1:17" ht="17.25" customHeight="1" x14ac:dyDescent="0.3">
      <c r="A96" s="848"/>
      <c r="B96" s="551"/>
      <c r="C96" s="116" t="s">
        <v>97</v>
      </c>
      <c r="D96" s="51"/>
      <c r="E96" s="51"/>
      <c r="F96" s="143">
        <v>5366.55</v>
      </c>
      <c r="G96" s="51"/>
      <c r="H96" s="51"/>
      <c r="I96" s="327">
        <v>14794.95</v>
      </c>
      <c r="J96" s="51"/>
      <c r="K96" s="77"/>
      <c r="L96" s="77"/>
      <c r="M96" s="77"/>
      <c r="N96" s="77"/>
      <c r="O96" s="77"/>
      <c r="P96" s="329">
        <f t="shared" si="0"/>
        <v>14794.95</v>
      </c>
      <c r="Q96" s="796"/>
    </row>
    <row r="97" spans="1:17" ht="24" customHeight="1" x14ac:dyDescent="0.3">
      <c r="A97" s="848" t="s">
        <v>335</v>
      </c>
      <c r="B97" s="551"/>
      <c r="C97" s="165" t="s">
        <v>98</v>
      </c>
      <c r="D97" s="167"/>
      <c r="E97" s="167"/>
      <c r="F97" s="151">
        <v>231.36</v>
      </c>
      <c r="G97" s="167"/>
      <c r="H97" s="167"/>
      <c r="I97" s="326">
        <f>+F97</f>
        <v>231.36</v>
      </c>
      <c r="J97" s="167"/>
      <c r="K97" s="168"/>
      <c r="L97" s="168"/>
      <c r="M97" s="168"/>
      <c r="N97" s="168"/>
      <c r="O97" s="168"/>
      <c r="P97" s="212">
        <f t="shared" si="0"/>
        <v>231.36</v>
      </c>
      <c r="Q97" s="796">
        <f>+P98/P97</f>
        <v>0</v>
      </c>
    </row>
    <row r="98" spans="1:17" ht="24" customHeight="1" x14ac:dyDescent="0.3">
      <c r="A98" s="848"/>
      <c r="B98" s="551"/>
      <c r="C98" s="116" t="s">
        <v>97</v>
      </c>
      <c r="D98" s="51"/>
      <c r="E98" s="51"/>
      <c r="F98" s="143">
        <v>0</v>
      </c>
      <c r="G98" s="51"/>
      <c r="H98" s="51"/>
      <c r="I98" s="327">
        <v>0</v>
      </c>
      <c r="J98" s="51"/>
      <c r="K98" s="77"/>
      <c r="L98" s="77"/>
      <c r="M98" s="77"/>
      <c r="N98" s="77"/>
      <c r="O98" s="77"/>
      <c r="P98" s="329">
        <f t="shared" si="0"/>
        <v>0</v>
      </c>
      <c r="Q98" s="796"/>
    </row>
    <row r="99" spans="1:17" ht="15" customHeight="1" x14ac:dyDescent="0.3">
      <c r="A99" s="848" t="s">
        <v>336</v>
      </c>
      <c r="B99" s="551"/>
      <c r="C99" s="165" t="s">
        <v>98</v>
      </c>
      <c r="D99" s="167"/>
      <c r="E99" s="167"/>
      <c r="F99" s="151">
        <v>672.24</v>
      </c>
      <c r="G99" s="167"/>
      <c r="H99" s="167"/>
      <c r="I99" s="326">
        <f>+F99</f>
        <v>672.24</v>
      </c>
      <c r="J99" s="167"/>
      <c r="K99" s="168"/>
      <c r="L99" s="168"/>
      <c r="M99" s="168"/>
      <c r="N99" s="168"/>
      <c r="O99" s="168"/>
      <c r="P99" s="212">
        <f t="shared" si="0"/>
        <v>672.24</v>
      </c>
      <c r="Q99" s="796">
        <f>+P100/P99</f>
        <v>0</v>
      </c>
    </row>
    <row r="100" spans="1:17" ht="15" customHeight="1" x14ac:dyDescent="0.3">
      <c r="A100" s="848"/>
      <c r="B100" s="551"/>
      <c r="C100" s="116" t="s">
        <v>97</v>
      </c>
      <c r="D100" s="51"/>
      <c r="E100" s="51"/>
      <c r="F100" s="143">
        <v>0</v>
      </c>
      <c r="G100" s="51"/>
      <c r="H100" s="51"/>
      <c r="I100" s="327">
        <v>0</v>
      </c>
      <c r="J100" s="51"/>
      <c r="K100" s="77"/>
      <c r="L100" s="77"/>
      <c r="M100" s="77"/>
      <c r="N100" s="77"/>
      <c r="O100" s="77"/>
      <c r="P100" s="329">
        <f t="shared" si="0"/>
        <v>0</v>
      </c>
      <c r="Q100" s="796"/>
    </row>
    <row r="101" spans="1:17" ht="15" customHeight="1" x14ac:dyDescent="0.3">
      <c r="A101" s="846" t="s">
        <v>324</v>
      </c>
      <c r="B101" s="51"/>
      <c r="C101" s="165" t="s">
        <v>98</v>
      </c>
      <c r="D101" s="167"/>
      <c r="E101" s="167"/>
      <c r="F101" s="151">
        <v>4203</v>
      </c>
      <c r="G101" s="167"/>
      <c r="H101" s="167"/>
      <c r="I101" s="326">
        <f>+F101</f>
        <v>4203</v>
      </c>
      <c r="J101" s="167"/>
      <c r="K101" s="168"/>
      <c r="L101" s="168"/>
      <c r="M101" s="168"/>
      <c r="N101" s="168"/>
      <c r="O101" s="168"/>
      <c r="P101" s="212">
        <f t="shared" si="0"/>
        <v>4203</v>
      </c>
      <c r="Q101" s="792">
        <f>+P102/P101</f>
        <v>0.86673328574827502</v>
      </c>
    </row>
    <row r="102" spans="1:17" ht="15" customHeight="1" x14ac:dyDescent="0.3">
      <c r="A102" s="847"/>
      <c r="B102" s="51"/>
      <c r="C102" s="116" t="s">
        <v>97</v>
      </c>
      <c r="D102" s="51"/>
      <c r="E102" s="51"/>
      <c r="F102" s="143">
        <v>1666</v>
      </c>
      <c r="G102" s="51"/>
      <c r="H102" s="51"/>
      <c r="I102" s="327">
        <v>3642.88</v>
      </c>
      <c r="J102" s="51"/>
      <c r="K102" s="77"/>
      <c r="L102" s="77"/>
      <c r="M102" s="77"/>
      <c r="N102" s="77"/>
      <c r="O102" s="77"/>
      <c r="P102" s="329">
        <f t="shared" si="0"/>
        <v>3642.88</v>
      </c>
      <c r="Q102" s="793"/>
    </row>
    <row r="103" spans="1:17" ht="15" customHeight="1" x14ac:dyDescent="0.3">
      <c r="A103" s="846" t="s">
        <v>342</v>
      </c>
      <c r="B103" s="51"/>
      <c r="C103" s="165" t="s">
        <v>98</v>
      </c>
      <c r="D103" s="167"/>
      <c r="E103" s="167"/>
      <c r="F103" s="151">
        <v>483237.24</v>
      </c>
      <c r="G103" s="167"/>
      <c r="H103" s="167"/>
      <c r="I103" s="326">
        <f>+F103</f>
        <v>483237.24</v>
      </c>
      <c r="J103" s="167"/>
      <c r="K103" s="168"/>
      <c r="L103" s="168"/>
      <c r="M103" s="168"/>
      <c r="N103" s="168"/>
      <c r="O103" s="168"/>
      <c r="P103" s="212">
        <f t="shared" si="0"/>
        <v>483237.24</v>
      </c>
      <c r="Q103" s="792">
        <f>+P104/P103</f>
        <v>4.5650579413126356E-2</v>
      </c>
    </row>
    <row r="104" spans="1:17" ht="15" customHeight="1" x14ac:dyDescent="0.3">
      <c r="A104" s="847"/>
      <c r="B104" s="51"/>
      <c r="C104" s="116" t="s">
        <v>97</v>
      </c>
      <c r="D104" s="51"/>
      <c r="E104" s="51"/>
      <c r="F104" s="143">
        <v>21060.06</v>
      </c>
      <c r="G104" s="51"/>
      <c r="H104" s="51"/>
      <c r="I104" s="327">
        <v>22060.06</v>
      </c>
      <c r="J104" s="51"/>
      <c r="K104" s="77"/>
      <c r="L104" s="77"/>
      <c r="M104" s="77"/>
      <c r="N104" s="77"/>
      <c r="O104" s="77"/>
      <c r="P104" s="329">
        <f t="shared" si="0"/>
        <v>22060.06</v>
      </c>
      <c r="Q104" s="793"/>
    </row>
    <row r="105" spans="1:17" ht="15" customHeight="1" x14ac:dyDescent="0.3">
      <c r="A105" s="846" t="s">
        <v>343</v>
      </c>
      <c r="B105" s="51"/>
      <c r="C105" s="165" t="s">
        <v>98</v>
      </c>
      <c r="D105" s="167"/>
      <c r="E105" s="167"/>
      <c r="F105" s="151">
        <v>237004.56</v>
      </c>
      <c r="G105" s="167"/>
      <c r="H105" s="167"/>
      <c r="I105" s="326">
        <f>+F105</f>
        <v>237004.56</v>
      </c>
      <c r="J105" s="167"/>
      <c r="K105" s="168"/>
      <c r="L105" s="168"/>
      <c r="M105" s="168"/>
      <c r="N105" s="168"/>
      <c r="O105" s="168"/>
      <c r="P105" s="212">
        <f t="shared" si="0"/>
        <v>237004.56</v>
      </c>
      <c r="Q105" s="792">
        <f>+P106/P105</f>
        <v>0.67778653710291481</v>
      </c>
    </row>
    <row r="106" spans="1:17" ht="15" customHeight="1" x14ac:dyDescent="0.3">
      <c r="A106" s="847"/>
      <c r="B106" s="51"/>
      <c r="C106" s="116" t="s">
        <v>97</v>
      </c>
      <c r="D106" s="51"/>
      <c r="E106" s="51"/>
      <c r="F106" s="143">
        <v>66879</v>
      </c>
      <c r="G106" s="51"/>
      <c r="H106" s="51"/>
      <c r="I106" s="327">
        <v>160638.5</v>
      </c>
      <c r="J106" s="51"/>
      <c r="K106" s="77"/>
      <c r="L106" s="77"/>
      <c r="M106" s="77"/>
      <c r="N106" s="77"/>
      <c r="O106" s="77"/>
      <c r="P106" s="329">
        <f t="shared" si="0"/>
        <v>160638.5</v>
      </c>
      <c r="Q106" s="793"/>
    </row>
    <row r="107" spans="1:17" ht="15" customHeight="1" x14ac:dyDescent="0.3">
      <c r="A107" s="846" t="s">
        <v>346</v>
      </c>
      <c r="B107" s="51"/>
      <c r="C107" s="165" t="s">
        <v>98</v>
      </c>
      <c r="D107" s="167"/>
      <c r="E107" s="167"/>
      <c r="F107" s="151">
        <v>1721.4</v>
      </c>
      <c r="G107" s="167"/>
      <c r="H107" s="167"/>
      <c r="I107" s="326">
        <f>+F107</f>
        <v>1721.4</v>
      </c>
      <c r="J107" s="167"/>
      <c r="K107" s="168"/>
      <c r="L107" s="168"/>
      <c r="M107" s="168"/>
      <c r="N107" s="168"/>
      <c r="O107" s="168"/>
      <c r="P107" s="212">
        <f t="shared" si="0"/>
        <v>1721.4</v>
      </c>
      <c r="Q107" s="792">
        <f>+P108/P107</f>
        <v>1.8403218310677354</v>
      </c>
    </row>
    <row r="108" spans="1:17" ht="15" customHeight="1" x14ac:dyDescent="0.3">
      <c r="A108" s="847"/>
      <c r="B108" s="51"/>
      <c r="C108" s="116" t="s">
        <v>97</v>
      </c>
      <c r="D108" s="51"/>
      <c r="E108" s="51"/>
      <c r="F108" s="143">
        <v>0</v>
      </c>
      <c r="G108" s="51"/>
      <c r="H108" s="51"/>
      <c r="I108" s="327">
        <v>3167.93</v>
      </c>
      <c r="J108" s="51"/>
      <c r="K108" s="77"/>
      <c r="L108" s="77"/>
      <c r="M108" s="77"/>
      <c r="N108" s="77"/>
      <c r="O108" s="77"/>
      <c r="P108" s="329">
        <f t="shared" si="0"/>
        <v>3167.93</v>
      </c>
      <c r="Q108" s="793"/>
    </row>
    <row r="109" spans="1:17" ht="15" customHeight="1" x14ac:dyDescent="0.3">
      <c r="A109" s="846" t="s">
        <v>347</v>
      </c>
      <c r="B109" s="51"/>
      <c r="C109" s="165" t="s">
        <v>98</v>
      </c>
      <c r="D109" s="167"/>
      <c r="E109" s="167"/>
      <c r="F109" s="151">
        <v>8420.8799999999992</v>
      </c>
      <c r="G109" s="167"/>
      <c r="H109" s="167"/>
      <c r="I109" s="326">
        <f>+F109</f>
        <v>8420.8799999999992</v>
      </c>
      <c r="J109" s="167"/>
      <c r="K109" s="168"/>
      <c r="L109" s="168"/>
      <c r="M109" s="168"/>
      <c r="N109" s="168"/>
      <c r="O109" s="168"/>
      <c r="P109" s="212">
        <f t="shared" si="0"/>
        <v>8420.8799999999992</v>
      </c>
      <c r="Q109" s="792">
        <f>+P110/P109</f>
        <v>5.4858874606929446E-2</v>
      </c>
    </row>
    <row r="110" spans="1:17" ht="15" customHeight="1" x14ac:dyDescent="0.3">
      <c r="A110" s="847"/>
      <c r="B110" s="51"/>
      <c r="C110" s="116" t="s">
        <v>97</v>
      </c>
      <c r="D110" s="51"/>
      <c r="E110" s="51"/>
      <c r="F110" s="143">
        <v>243.69</v>
      </c>
      <c r="G110" s="51"/>
      <c r="H110" s="51"/>
      <c r="I110" s="327">
        <v>461.96</v>
      </c>
      <c r="J110" s="51"/>
      <c r="K110" s="77"/>
      <c r="L110" s="77"/>
      <c r="M110" s="77"/>
      <c r="N110" s="77"/>
      <c r="O110" s="77"/>
      <c r="P110" s="329">
        <f t="shared" si="0"/>
        <v>461.96</v>
      </c>
      <c r="Q110" s="793"/>
    </row>
    <row r="111" spans="1:17" ht="15" customHeight="1" x14ac:dyDescent="0.3">
      <c r="A111" s="846" t="s">
        <v>348</v>
      </c>
      <c r="B111" s="51"/>
      <c r="C111" s="165" t="s">
        <v>98</v>
      </c>
      <c r="D111" s="167"/>
      <c r="E111" s="167"/>
      <c r="F111" s="151">
        <v>5443.2</v>
      </c>
      <c r="G111" s="167"/>
      <c r="H111" s="167"/>
      <c r="I111" s="326">
        <f>+F111</f>
        <v>5443.2</v>
      </c>
      <c r="J111" s="167"/>
      <c r="K111" s="168"/>
      <c r="L111" s="168"/>
      <c r="M111" s="168"/>
      <c r="N111" s="168"/>
      <c r="O111" s="168"/>
      <c r="P111" s="212">
        <f t="shared" si="0"/>
        <v>5443.2</v>
      </c>
      <c r="Q111" s="849">
        <f>+P112/P111</f>
        <v>7.9916225749559082</v>
      </c>
    </row>
    <row r="112" spans="1:17" ht="15" customHeight="1" x14ac:dyDescent="0.3">
      <c r="A112" s="847"/>
      <c r="B112" s="51"/>
      <c r="C112" s="116" t="s">
        <v>97</v>
      </c>
      <c r="D112" s="51"/>
      <c r="E112" s="51"/>
      <c r="F112" s="143">
        <v>43500</v>
      </c>
      <c r="G112" s="51"/>
      <c r="H112" s="51"/>
      <c r="I112" s="327">
        <v>43500</v>
      </c>
      <c r="J112" s="51"/>
      <c r="K112" s="77"/>
      <c r="L112" s="77"/>
      <c r="M112" s="77"/>
      <c r="N112" s="77"/>
      <c r="O112" s="77"/>
      <c r="P112" s="329">
        <f t="shared" si="0"/>
        <v>43500</v>
      </c>
      <c r="Q112" s="850"/>
    </row>
    <row r="113" spans="1:17" ht="15" customHeight="1" x14ac:dyDescent="0.3">
      <c r="A113" s="846" t="s">
        <v>349</v>
      </c>
      <c r="B113" s="51"/>
      <c r="C113" s="165" t="s">
        <v>98</v>
      </c>
      <c r="D113" s="167"/>
      <c r="E113" s="167"/>
      <c r="F113" s="151">
        <v>870.12</v>
      </c>
      <c r="G113" s="167"/>
      <c r="H113" s="167"/>
      <c r="I113" s="326">
        <f>+F113</f>
        <v>870.12</v>
      </c>
      <c r="J113" s="167"/>
      <c r="K113" s="168"/>
      <c r="L113" s="168"/>
      <c r="M113" s="168"/>
      <c r="N113" s="168"/>
      <c r="O113" s="168"/>
      <c r="P113" s="212">
        <f t="shared" si="0"/>
        <v>870.12</v>
      </c>
      <c r="Q113" s="792">
        <f>+P114/P113</f>
        <v>7.9917712499425368</v>
      </c>
    </row>
    <row r="114" spans="1:17" ht="15" customHeight="1" x14ac:dyDescent="0.3">
      <c r="A114" s="847"/>
      <c r="B114" s="51"/>
      <c r="C114" s="116" t="s">
        <v>97</v>
      </c>
      <c r="D114" s="51"/>
      <c r="E114" s="51"/>
      <c r="F114" s="143">
        <v>0</v>
      </c>
      <c r="G114" s="51"/>
      <c r="H114" s="51"/>
      <c r="I114" s="327">
        <v>6953.8</v>
      </c>
      <c r="J114" s="51"/>
      <c r="K114" s="77"/>
      <c r="L114" s="77"/>
      <c r="M114" s="77"/>
      <c r="N114" s="77"/>
      <c r="O114" s="77"/>
      <c r="P114" s="329">
        <f t="shared" si="0"/>
        <v>6953.8</v>
      </c>
      <c r="Q114" s="793"/>
    </row>
    <row r="115" spans="1:17" ht="15" customHeight="1" x14ac:dyDescent="0.3">
      <c r="A115" s="846" t="s">
        <v>397</v>
      </c>
      <c r="B115" s="51"/>
      <c r="C115" s="165" t="s">
        <v>98</v>
      </c>
      <c r="D115" s="167"/>
      <c r="E115" s="167"/>
      <c r="F115" s="151">
        <v>935552.97</v>
      </c>
      <c r="G115" s="167"/>
      <c r="H115" s="167"/>
      <c r="I115" s="326">
        <f>+F115</f>
        <v>935552.97</v>
      </c>
      <c r="J115" s="167"/>
      <c r="K115" s="168"/>
      <c r="L115" s="168"/>
      <c r="M115" s="168"/>
      <c r="N115" s="168"/>
      <c r="O115" s="168"/>
      <c r="P115" s="212">
        <f t="shared" si="0"/>
        <v>935552.97</v>
      </c>
      <c r="Q115" s="792">
        <f>+P116/P115</f>
        <v>0.10966647885260843</v>
      </c>
    </row>
    <row r="116" spans="1:17" ht="15" customHeight="1" x14ac:dyDescent="0.3">
      <c r="A116" s="847"/>
      <c r="B116" s="51"/>
      <c r="C116" s="116" t="s">
        <v>97</v>
      </c>
      <c r="D116" s="51"/>
      <c r="E116" s="51"/>
      <c r="F116" s="143">
        <v>0</v>
      </c>
      <c r="G116" s="51"/>
      <c r="H116" s="51"/>
      <c r="I116" s="327">
        <v>102598.8</v>
      </c>
      <c r="J116" s="51"/>
      <c r="K116" s="77"/>
      <c r="L116" s="77"/>
      <c r="M116" s="77"/>
      <c r="N116" s="77"/>
      <c r="O116" s="77"/>
      <c r="P116" s="329">
        <f t="shared" si="0"/>
        <v>102598.8</v>
      </c>
      <c r="Q116" s="793"/>
    </row>
    <row r="117" spans="1:17" ht="15" customHeight="1" x14ac:dyDescent="0.3">
      <c r="A117" s="846" t="s">
        <v>398</v>
      </c>
      <c r="B117" s="51"/>
      <c r="C117" s="165" t="s">
        <v>98</v>
      </c>
      <c r="D117" s="167"/>
      <c r="E117" s="167"/>
      <c r="F117" s="151">
        <v>941.96</v>
      </c>
      <c r="G117" s="167"/>
      <c r="H117" s="167"/>
      <c r="I117" s="326">
        <f>+F117</f>
        <v>941.96</v>
      </c>
      <c r="J117" s="167"/>
      <c r="K117" s="168"/>
      <c r="L117" s="168"/>
      <c r="M117" s="168"/>
      <c r="N117" s="168"/>
      <c r="O117" s="168"/>
      <c r="P117" s="212">
        <f t="shared" si="0"/>
        <v>941.96</v>
      </c>
      <c r="Q117" s="792">
        <f>+P118/P117</f>
        <v>0</v>
      </c>
    </row>
    <row r="118" spans="1:17" ht="15" customHeight="1" x14ac:dyDescent="0.3">
      <c r="A118" s="847"/>
      <c r="B118" s="51"/>
      <c r="C118" s="116" t="s">
        <v>97</v>
      </c>
      <c r="D118" s="51"/>
      <c r="E118" s="51"/>
      <c r="F118" s="143">
        <v>0</v>
      </c>
      <c r="G118" s="51"/>
      <c r="H118" s="51"/>
      <c r="I118" s="327">
        <v>0</v>
      </c>
      <c r="J118" s="51"/>
      <c r="K118" s="77"/>
      <c r="L118" s="77"/>
      <c r="M118" s="77"/>
      <c r="N118" s="77"/>
      <c r="O118" s="77"/>
      <c r="P118" s="329">
        <f t="shared" si="0"/>
        <v>0</v>
      </c>
      <c r="Q118" s="793"/>
    </row>
    <row r="119" spans="1:17" ht="15" customHeight="1" x14ac:dyDescent="0.3">
      <c r="A119" s="846" t="s">
        <v>553</v>
      </c>
      <c r="B119" s="51"/>
      <c r="C119" s="165" t="s">
        <v>98</v>
      </c>
      <c r="D119" s="167"/>
      <c r="E119" s="167"/>
      <c r="F119" s="151"/>
      <c r="G119" s="167"/>
      <c r="H119" s="167"/>
      <c r="I119" s="326">
        <v>0</v>
      </c>
      <c r="J119" s="167"/>
      <c r="K119" s="168"/>
      <c r="L119" s="168"/>
      <c r="M119" s="168"/>
      <c r="N119" s="168"/>
      <c r="O119" s="168"/>
      <c r="P119" s="212">
        <f t="shared" si="0"/>
        <v>0</v>
      </c>
      <c r="Q119" s="283"/>
    </row>
    <row r="120" spans="1:17" ht="15" customHeight="1" x14ac:dyDescent="0.3">
      <c r="A120" s="847"/>
      <c r="B120" s="51"/>
      <c r="C120" s="116" t="s">
        <v>97</v>
      </c>
      <c r="D120" s="51"/>
      <c r="E120" s="51"/>
      <c r="F120" s="143"/>
      <c r="G120" s="51"/>
      <c r="H120" s="51"/>
      <c r="I120" s="327">
        <v>463.79</v>
      </c>
      <c r="J120" s="51"/>
      <c r="K120" s="77"/>
      <c r="L120" s="77"/>
      <c r="M120" s="77"/>
      <c r="N120" s="77"/>
      <c r="O120" s="77"/>
      <c r="P120" s="329">
        <f t="shared" si="0"/>
        <v>463.79</v>
      </c>
      <c r="Q120" s="283"/>
    </row>
    <row r="121" spans="1:17" ht="15" customHeight="1" x14ac:dyDescent="0.3">
      <c r="A121" s="846" t="s">
        <v>350</v>
      </c>
      <c r="B121" s="51"/>
      <c r="C121" s="165" t="s">
        <v>98</v>
      </c>
      <c r="D121" s="167"/>
      <c r="E121" s="167"/>
      <c r="F121" s="151">
        <v>146153.04</v>
      </c>
      <c r="G121" s="167"/>
      <c r="H121" s="167"/>
      <c r="I121" s="326">
        <f>+F121</f>
        <v>146153.04</v>
      </c>
      <c r="J121" s="167"/>
      <c r="K121" s="168"/>
      <c r="L121" s="168"/>
      <c r="M121" s="168"/>
      <c r="N121" s="168"/>
      <c r="O121" s="168"/>
      <c r="P121" s="212">
        <f t="shared" si="0"/>
        <v>146153.04</v>
      </c>
      <c r="Q121" s="792">
        <f>+P122/P121</f>
        <v>0.69151192476051127</v>
      </c>
    </row>
    <row r="122" spans="1:17" ht="15" customHeight="1" x14ac:dyDescent="0.3">
      <c r="A122" s="847"/>
      <c r="B122" s="51"/>
      <c r="C122" s="116" t="s">
        <v>97</v>
      </c>
      <c r="D122" s="51"/>
      <c r="E122" s="51"/>
      <c r="F122" s="143">
        <v>44584.12</v>
      </c>
      <c r="G122" s="51"/>
      <c r="H122" s="51"/>
      <c r="I122" s="327">
        <v>101066.57</v>
      </c>
      <c r="J122" s="51"/>
      <c r="K122" s="77"/>
      <c r="L122" s="77"/>
      <c r="M122" s="77"/>
      <c r="N122" s="77"/>
      <c r="O122" s="77"/>
      <c r="P122" s="329">
        <f t="shared" si="0"/>
        <v>101066.57</v>
      </c>
      <c r="Q122" s="793"/>
    </row>
    <row r="123" spans="1:17" ht="15" customHeight="1" x14ac:dyDescent="0.3">
      <c r="A123" s="846" t="s">
        <v>554</v>
      </c>
      <c r="B123" s="51"/>
      <c r="C123" s="165" t="s">
        <v>98</v>
      </c>
      <c r="D123" s="167"/>
      <c r="E123" s="167"/>
      <c r="F123" s="151"/>
      <c r="G123" s="167"/>
      <c r="H123" s="167"/>
      <c r="I123" s="326">
        <v>0</v>
      </c>
      <c r="J123" s="167"/>
      <c r="K123" s="168"/>
      <c r="L123" s="168"/>
      <c r="M123" s="168"/>
      <c r="N123" s="168"/>
      <c r="O123" s="168"/>
      <c r="P123" s="212">
        <f t="shared" si="0"/>
        <v>0</v>
      </c>
      <c r="Q123" s="283"/>
    </row>
    <row r="124" spans="1:17" ht="15" customHeight="1" x14ac:dyDescent="0.3">
      <c r="A124" s="847"/>
      <c r="B124" s="51"/>
      <c r="C124" s="116" t="s">
        <v>97</v>
      </c>
      <c r="D124" s="51"/>
      <c r="E124" s="51"/>
      <c r="F124" s="143"/>
      <c r="G124" s="51"/>
      <c r="H124" s="51"/>
      <c r="I124" s="327">
        <v>1391.4</v>
      </c>
      <c r="J124" s="51"/>
      <c r="K124" s="77"/>
      <c r="L124" s="77"/>
      <c r="M124" s="77"/>
      <c r="N124" s="77"/>
      <c r="O124" s="77"/>
      <c r="P124" s="329">
        <f t="shared" si="0"/>
        <v>1391.4</v>
      </c>
      <c r="Q124" s="283"/>
    </row>
    <row r="125" spans="1:17" ht="15" customHeight="1" x14ac:dyDescent="0.3">
      <c r="A125" s="846" t="s">
        <v>353</v>
      </c>
      <c r="B125" s="51"/>
      <c r="C125" s="165" t="s">
        <v>98</v>
      </c>
      <c r="D125" s="167"/>
      <c r="E125" s="167"/>
      <c r="F125" s="151">
        <v>5078427.96</v>
      </c>
      <c r="G125" s="167"/>
      <c r="H125" s="167"/>
      <c r="I125" s="326">
        <f>+F125</f>
        <v>5078427.96</v>
      </c>
      <c r="J125" s="167"/>
      <c r="K125" s="168"/>
      <c r="L125" s="168"/>
      <c r="M125" s="168"/>
      <c r="N125" s="168"/>
      <c r="O125" s="168"/>
      <c r="P125" s="212">
        <f t="shared" si="0"/>
        <v>5078427.96</v>
      </c>
      <c r="Q125" s="792">
        <f>+P126/P125</f>
        <v>0.18349728643192173</v>
      </c>
    </row>
    <row r="126" spans="1:17" ht="15" customHeight="1" x14ac:dyDescent="0.3">
      <c r="A126" s="847"/>
      <c r="B126" s="51"/>
      <c r="C126" s="116" t="s">
        <v>97</v>
      </c>
      <c r="D126" s="51"/>
      <c r="E126" s="51"/>
      <c r="F126" s="143">
        <v>480176.66</v>
      </c>
      <c r="G126" s="51"/>
      <c r="H126" s="51"/>
      <c r="I126" s="327">
        <v>931877.75</v>
      </c>
      <c r="J126" s="51"/>
      <c r="K126" s="77"/>
      <c r="L126" s="77"/>
      <c r="M126" s="77"/>
      <c r="N126" s="77"/>
      <c r="O126" s="77"/>
      <c r="P126" s="329">
        <f t="shared" si="0"/>
        <v>931877.75</v>
      </c>
      <c r="Q126" s="793"/>
    </row>
    <row r="127" spans="1:17" ht="15" customHeight="1" x14ac:dyDescent="0.3">
      <c r="A127" s="846" t="s">
        <v>399</v>
      </c>
      <c r="B127" s="51"/>
      <c r="C127" s="165" t="s">
        <v>98</v>
      </c>
      <c r="D127" s="167"/>
      <c r="E127" s="167"/>
      <c r="F127" s="151">
        <v>6760.32</v>
      </c>
      <c r="G127" s="167"/>
      <c r="H127" s="167"/>
      <c r="I127" s="326">
        <f>+F127</f>
        <v>6760.32</v>
      </c>
      <c r="J127" s="167"/>
      <c r="K127" s="168"/>
      <c r="L127" s="168"/>
      <c r="M127" s="168"/>
      <c r="N127" s="168"/>
      <c r="O127" s="168"/>
      <c r="P127" s="212">
        <f t="shared" si="0"/>
        <v>6760.32</v>
      </c>
      <c r="Q127" s="792">
        <f>+P128/P127</f>
        <v>0</v>
      </c>
    </row>
    <row r="128" spans="1:17" ht="15" customHeight="1" x14ac:dyDescent="0.3">
      <c r="A128" s="847"/>
      <c r="B128" s="51"/>
      <c r="C128" s="116" t="s">
        <v>97</v>
      </c>
      <c r="D128" s="51"/>
      <c r="E128" s="51"/>
      <c r="F128" s="143">
        <v>0</v>
      </c>
      <c r="G128" s="51"/>
      <c r="H128" s="51"/>
      <c r="I128" s="327">
        <v>0</v>
      </c>
      <c r="J128" s="51"/>
      <c r="K128" s="77"/>
      <c r="L128" s="77"/>
      <c r="M128" s="77"/>
      <c r="N128" s="77"/>
      <c r="O128" s="77"/>
      <c r="P128" s="329">
        <f t="shared" si="0"/>
        <v>0</v>
      </c>
      <c r="Q128" s="793"/>
    </row>
    <row r="129" spans="1:17" ht="15" customHeight="1" x14ac:dyDescent="0.3">
      <c r="A129" s="846" t="s">
        <v>355</v>
      </c>
      <c r="B129" s="51"/>
      <c r="C129" s="165" t="s">
        <v>98</v>
      </c>
      <c r="D129" s="167"/>
      <c r="E129" s="167"/>
      <c r="F129" s="151">
        <v>154019.76</v>
      </c>
      <c r="G129" s="167"/>
      <c r="H129" s="167"/>
      <c r="I129" s="326">
        <f>+F129</f>
        <v>154019.76</v>
      </c>
      <c r="J129" s="167"/>
      <c r="K129" s="168"/>
      <c r="L129" s="168"/>
      <c r="M129" s="168"/>
      <c r="N129" s="168"/>
      <c r="O129" s="168"/>
      <c r="P129" s="212">
        <f t="shared" si="0"/>
        <v>154019.76</v>
      </c>
      <c r="Q129" s="792">
        <f>+P130/P129</f>
        <v>0.17543093171941054</v>
      </c>
    </row>
    <row r="130" spans="1:17" ht="15" customHeight="1" x14ac:dyDescent="0.3">
      <c r="A130" s="847"/>
      <c r="B130" s="51"/>
      <c r="C130" s="116" t="s">
        <v>97</v>
      </c>
      <c r="D130" s="51"/>
      <c r="E130" s="51"/>
      <c r="F130" s="143">
        <v>0</v>
      </c>
      <c r="G130" s="51"/>
      <c r="H130" s="51"/>
      <c r="I130" s="327">
        <v>27019.83</v>
      </c>
      <c r="J130" s="51"/>
      <c r="K130" s="77"/>
      <c r="L130" s="77"/>
      <c r="M130" s="77"/>
      <c r="N130" s="77"/>
      <c r="O130" s="77"/>
      <c r="P130" s="329">
        <f t="shared" si="0"/>
        <v>27019.83</v>
      </c>
      <c r="Q130" s="793"/>
    </row>
    <row r="131" spans="1:17" ht="15" customHeight="1" x14ac:dyDescent="0.3">
      <c r="A131" s="846" t="s">
        <v>356</v>
      </c>
      <c r="B131" s="51"/>
      <c r="C131" s="165" t="s">
        <v>98</v>
      </c>
      <c r="D131" s="167"/>
      <c r="E131" s="167"/>
      <c r="F131" s="151">
        <v>0</v>
      </c>
      <c r="G131" s="167"/>
      <c r="H131" s="167"/>
      <c r="I131" s="326">
        <f>+F131</f>
        <v>0</v>
      </c>
      <c r="J131" s="167"/>
      <c r="K131" s="168"/>
      <c r="L131" s="168"/>
      <c r="M131" s="168"/>
      <c r="N131" s="168"/>
      <c r="O131" s="168"/>
      <c r="P131" s="212">
        <f t="shared" si="0"/>
        <v>0</v>
      </c>
      <c r="Q131" s="792" t="s">
        <v>357</v>
      </c>
    </row>
    <row r="132" spans="1:17" ht="15" customHeight="1" x14ac:dyDescent="0.3">
      <c r="A132" s="847"/>
      <c r="B132" s="51"/>
      <c r="C132" s="116" t="s">
        <v>97</v>
      </c>
      <c r="D132" s="51"/>
      <c r="E132" s="51"/>
      <c r="F132" s="143">
        <v>320</v>
      </c>
      <c r="G132" s="51"/>
      <c r="H132" s="51"/>
      <c r="I132" s="327">
        <v>320</v>
      </c>
      <c r="J132" s="51"/>
      <c r="K132" s="77"/>
      <c r="L132" s="77"/>
      <c r="M132" s="77"/>
      <c r="N132" s="77"/>
      <c r="O132" s="77"/>
      <c r="P132" s="329">
        <f t="shared" si="0"/>
        <v>320</v>
      </c>
      <c r="Q132" s="793"/>
    </row>
    <row r="133" spans="1:17" ht="15" customHeight="1" x14ac:dyDescent="0.3">
      <c r="A133" s="846" t="s">
        <v>400</v>
      </c>
      <c r="B133" s="51"/>
      <c r="C133" s="165" t="s">
        <v>98</v>
      </c>
      <c r="D133" s="167"/>
      <c r="E133" s="167"/>
      <c r="F133" s="151">
        <v>308.52</v>
      </c>
      <c r="G133" s="167"/>
      <c r="H133" s="167"/>
      <c r="I133" s="326">
        <f>+F133</f>
        <v>308.52</v>
      </c>
      <c r="J133" s="167"/>
      <c r="K133" s="168"/>
      <c r="L133" s="168"/>
      <c r="M133" s="168"/>
      <c r="N133" s="168"/>
      <c r="O133" s="168"/>
      <c r="P133" s="212">
        <f t="shared" si="0"/>
        <v>308.52</v>
      </c>
      <c r="Q133" s="792">
        <f>+P134/P133</f>
        <v>0.96035913392972916</v>
      </c>
    </row>
    <row r="134" spans="1:17" ht="15" customHeight="1" x14ac:dyDescent="0.3">
      <c r="A134" s="847"/>
      <c r="B134" s="51"/>
      <c r="C134" s="116" t="s">
        <v>97</v>
      </c>
      <c r="D134" s="51"/>
      <c r="E134" s="51"/>
      <c r="F134" s="143">
        <v>0</v>
      </c>
      <c r="G134" s="51"/>
      <c r="H134" s="51"/>
      <c r="I134" s="327">
        <v>296.29000000000002</v>
      </c>
      <c r="J134" s="51"/>
      <c r="K134" s="77"/>
      <c r="L134" s="77"/>
      <c r="M134" s="77"/>
      <c r="N134" s="77"/>
      <c r="O134" s="77"/>
      <c r="P134" s="329">
        <f t="shared" si="0"/>
        <v>296.29000000000002</v>
      </c>
      <c r="Q134" s="793"/>
    </row>
    <row r="135" spans="1:17" ht="15" customHeight="1" x14ac:dyDescent="0.3">
      <c r="A135" s="846" t="s">
        <v>359</v>
      </c>
      <c r="B135" s="51"/>
      <c r="C135" s="165" t="s">
        <v>98</v>
      </c>
      <c r="D135" s="167"/>
      <c r="E135" s="167"/>
      <c r="F135" s="151">
        <v>86649.48</v>
      </c>
      <c r="G135" s="167"/>
      <c r="H135" s="167"/>
      <c r="I135" s="326">
        <f>+F135</f>
        <v>86649.48</v>
      </c>
      <c r="J135" s="167"/>
      <c r="K135" s="168"/>
      <c r="L135" s="168"/>
      <c r="M135" s="168"/>
      <c r="N135" s="168"/>
      <c r="O135" s="168"/>
      <c r="P135" s="212">
        <f t="shared" si="0"/>
        <v>86649.48</v>
      </c>
      <c r="Q135" s="792">
        <f>+P136/P135</f>
        <v>0.26605006746722543</v>
      </c>
    </row>
    <row r="136" spans="1:17" ht="15" customHeight="1" x14ac:dyDescent="0.3">
      <c r="A136" s="847"/>
      <c r="B136" s="51"/>
      <c r="C136" s="116" t="s">
        <v>97</v>
      </c>
      <c r="D136" s="51"/>
      <c r="E136" s="51"/>
      <c r="F136" s="143">
        <v>0</v>
      </c>
      <c r="G136" s="51"/>
      <c r="H136" s="51"/>
      <c r="I136" s="327">
        <v>23053.1</v>
      </c>
      <c r="J136" s="51"/>
      <c r="K136" s="77"/>
      <c r="L136" s="77"/>
      <c r="M136" s="77"/>
      <c r="N136" s="77"/>
      <c r="O136" s="77"/>
      <c r="P136" s="329">
        <f t="shared" si="0"/>
        <v>23053.1</v>
      </c>
      <c r="Q136" s="793"/>
    </row>
    <row r="137" spans="1:17" ht="15" customHeight="1" x14ac:dyDescent="0.3">
      <c r="A137" s="846" t="s">
        <v>325</v>
      </c>
      <c r="B137" s="51"/>
      <c r="C137" s="165" t="s">
        <v>98</v>
      </c>
      <c r="D137" s="167"/>
      <c r="E137" s="167"/>
      <c r="F137" s="151">
        <v>1678.68</v>
      </c>
      <c r="G137" s="167"/>
      <c r="H137" s="167"/>
      <c r="I137" s="326">
        <f>+F137</f>
        <v>1678.68</v>
      </c>
      <c r="J137" s="167"/>
      <c r="K137" s="168"/>
      <c r="L137" s="168"/>
      <c r="M137" s="168"/>
      <c r="N137" s="168"/>
      <c r="O137" s="168"/>
      <c r="P137" s="212">
        <f t="shared" si="0"/>
        <v>1678.68</v>
      </c>
      <c r="Q137" s="188"/>
    </row>
    <row r="138" spans="1:17" ht="15" customHeight="1" x14ac:dyDescent="0.3">
      <c r="A138" s="847"/>
      <c r="B138" s="51"/>
      <c r="C138" s="116" t="s">
        <v>97</v>
      </c>
      <c r="D138" s="51"/>
      <c r="E138" s="51"/>
      <c r="F138" s="143">
        <v>626.64</v>
      </c>
      <c r="G138" s="51"/>
      <c r="H138" s="51"/>
      <c r="I138" s="327">
        <v>626.64</v>
      </c>
      <c r="J138" s="51"/>
      <c r="K138" s="77"/>
      <c r="L138" s="77"/>
      <c r="M138" s="77"/>
      <c r="N138" s="77"/>
      <c r="O138" s="77"/>
      <c r="P138" s="329">
        <f t="shared" si="0"/>
        <v>626.64</v>
      </c>
      <c r="Q138" s="189">
        <f>+P138/P137</f>
        <v>0.37329330188004861</v>
      </c>
    </row>
    <row r="139" spans="1:17" ht="28.5" customHeight="1" x14ac:dyDescent="0.3">
      <c r="A139" s="846" t="s">
        <v>358</v>
      </c>
      <c r="B139" s="51"/>
      <c r="C139" s="165" t="s">
        <v>98</v>
      </c>
      <c r="D139" s="167"/>
      <c r="E139" s="167"/>
      <c r="F139" s="151">
        <v>2802.48</v>
      </c>
      <c r="G139" s="167"/>
      <c r="H139" s="167"/>
      <c r="I139" s="326">
        <f>+F139</f>
        <v>2802.48</v>
      </c>
      <c r="J139" s="167"/>
      <c r="K139" s="168"/>
      <c r="L139" s="168"/>
      <c r="M139" s="168"/>
      <c r="N139" s="168"/>
      <c r="O139" s="168"/>
      <c r="P139" s="212">
        <f t="shared" si="0"/>
        <v>2802.48</v>
      </c>
      <c r="Q139" s="849">
        <f>+P140/P139</f>
        <v>3.2382033056435726</v>
      </c>
    </row>
    <row r="140" spans="1:17" ht="28.5" customHeight="1" x14ac:dyDescent="0.3">
      <c r="A140" s="847"/>
      <c r="B140" s="51"/>
      <c r="C140" s="116" t="s">
        <v>97</v>
      </c>
      <c r="D140" s="51"/>
      <c r="E140" s="51"/>
      <c r="F140" s="143">
        <v>9075</v>
      </c>
      <c r="G140" s="51"/>
      <c r="H140" s="51"/>
      <c r="I140" s="327">
        <v>9075</v>
      </c>
      <c r="J140" s="51"/>
      <c r="K140" s="77"/>
      <c r="L140" s="77"/>
      <c r="M140" s="77"/>
      <c r="N140" s="77"/>
      <c r="O140" s="77"/>
      <c r="P140" s="329">
        <f t="shared" si="0"/>
        <v>9075</v>
      </c>
      <c r="Q140" s="850"/>
    </row>
    <row r="141" spans="1:17" ht="21.75" customHeight="1" x14ac:dyDescent="0.3">
      <c r="A141" s="846" t="s">
        <v>361</v>
      </c>
      <c r="B141" s="51"/>
      <c r="C141" s="165" t="s">
        <v>98</v>
      </c>
      <c r="D141" s="167"/>
      <c r="E141" s="167"/>
      <c r="F141" s="151">
        <v>0</v>
      </c>
      <c r="G141" s="167"/>
      <c r="H141" s="167"/>
      <c r="I141" s="326">
        <f>+F141</f>
        <v>0</v>
      </c>
      <c r="J141" s="167"/>
      <c r="K141" s="168"/>
      <c r="L141" s="168"/>
      <c r="M141" s="168"/>
      <c r="N141" s="168"/>
      <c r="O141" s="168"/>
      <c r="P141" s="212">
        <f t="shared" si="0"/>
        <v>0</v>
      </c>
      <c r="Q141" s="792" t="s">
        <v>357</v>
      </c>
    </row>
    <row r="142" spans="1:17" ht="21.75" customHeight="1" x14ac:dyDescent="0.3">
      <c r="A142" s="847"/>
      <c r="B142" s="51"/>
      <c r="C142" s="116" t="s">
        <v>97</v>
      </c>
      <c r="D142" s="51"/>
      <c r="E142" s="51"/>
      <c r="F142" s="143">
        <v>336.21</v>
      </c>
      <c r="G142" s="51"/>
      <c r="H142" s="51"/>
      <c r="I142" s="327">
        <v>336.21</v>
      </c>
      <c r="J142" s="51"/>
      <c r="K142" s="77"/>
      <c r="L142" s="77"/>
      <c r="M142" s="77"/>
      <c r="N142" s="77"/>
      <c r="O142" s="77"/>
      <c r="P142" s="329">
        <f t="shared" si="0"/>
        <v>336.21</v>
      </c>
      <c r="Q142" s="793"/>
    </row>
    <row r="143" spans="1:17" ht="21.75" customHeight="1" x14ac:dyDescent="0.3">
      <c r="A143" s="846" t="s">
        <v>362</v>
      </c>
      <c r="B143" s="51"/>
      <c r="C143" s="165" t="s">
        <v>98</v>
      </c>
      <c r="D143" s="167"/>
      <c r="E143" s="167"/>
      <c r="F143" s="151">
        <v>77682.960000000006</v>
      </c>
      <c r="G143" s="167"/>
      <c r="H143" s="167"/>
      <c r="I143" s="326">
        <f>+F143</f>
        <v>77682.960000000006</v>
      </c>
      <c r="J143" s="167"/>
      <c r="K143" s="168"/>
      <c r="L143" s="168"/>
      <c r="M143" s="168"/>
      <c r="N143" s="168"/>
      <c r="O143" s="168"/>
      <c r="P143" s="212">
        <f t="shared" si="0"/>
        <v>77682.960000000006</v>
      </c>
      <c r="Q143" s="792">
        <f>+P144/P143</f>
        <v>0.36797271885623306</v>
      </c>
    </row>
    <row r="144" spans="1:17" ht="21.75" customHeight="1" x14ac:dyDescent="0.3">
      <c r="A144" s="847"/>
      <c r="B144" s="51"/>
      <c r="C144" s="116" t="s">
        <v>97</v>
      </c>
      <c r="D144" s="51"/>
      <c r="E144" s="51"/>
      <c r="F144" s="143">
        <v>5947.15</v>
      </c>
      <c r="G144" s="51"/>
      <c r="H144" s="51"/>
      <c r="I144" s="327">
        <v>28585.21</v>
      </c>
      <c r="J144" s="51"/>
      <c r="K144" s="77"/>
      <c r="L144" s="77"/>
      <c r="M144" s="77"/>
      <c r="N144" s="77"/>
      <c r="O144" s="77"/>
      <c r="P144" s="329">
        <f t="shared" si="0"/>
        <v>28585.21</v>
      </c>
      <c r="Q144" s="793"/>
    </row>
    <row r="145" spans="1:17" ht="23.25" customHeight="1" x14ac:dyDescent="0.3">
      <c r="A145" s="846" t="s">
        <v>363</v>
      </c>
      <c r="B145" s="51"/>
      <c r="C145" s="165" t="s">
        <v>98</v>
      </c>
      <c r="D145" s="167"/>
      <c r="E145" s="167"/>
      <c r="F145" s="151">
        <v>119479.92</v>
      </c>
      <c r="G145" s="167"/>
      <c r="H145" s="167"/>
      <c r="I145" s="326">
        <f>+F145</f>
        <v>119479.92</v>
      </c>
      <c r="J145" s="167"/>
      <c r="K145" s="168"/>
      <c r="L145" s="168"/>
      <c r="M145" s="168"/>
      <c r="N145" s="168"/>
      <c r="O145" s="168"/>
      <c r="P145" s="212">
        <f t="shared" si="0"/>
        <v>119479.92</v>
      </c>
      <c r="Q145" s="792">
        <f>+P146/P145</f>
        <v>0</v>
      </c>
    </row>
    <row r="146" spans="1:17" ht="23.25" customHeight="1" x14ac:dyDescent="0.3">
      <c r="A146" s="847"/>
      <c r="B146" s="51"/>
      <c r="C146" s="116" t="s">
        <v>97</v>
      </c>
      <c r="D146" s="51"/>
      <c r="E146" s="51"/>
      <c r="F146" s="143">
        <v>0</v>
      </c>
      <c r="G146" s="51"/>
      <c r="H146" s="51"/>
      <c r="I146" s="327">
        <v>0</v>
      </c>
      <c r="J146" s="51"/>
      <c r="K146" s="77"/>
      <c r="L146" s="77"/>
      <c r="M146" s="77"/>
      <c r="N146" s="77"/>
      <c r="O146" s="77"/>
      <c r="P146" s="329">
        <f t="shared" si="0"/>
        <v>0</v>
      </c>
      <c r="Q146" s="793"/>
    </row>
    <row r="147" spans="1:17" ht="21.75" customHeight="1" x14ac:dyDescent="0.3">
      <c r="A147" s="846" t="s">
        <v>369</v>
      </c>
      <c r="B147" s="51"/>
      <c r="C147" s="165" t="s">
        <v>98</v>
      </c>
      <c r="D147" s="167"/>
      <c r="E147" s="167"/>
      <c r="F147" s="151">
        <v>61026</v>
      </c>
      <c r="G147" s="167"/>
      <c r="H147" s="167"/>
      <c r="I147" s="326">
        <f>+F147</f>
        <v>61026</v>
      </c>
      <c r="J147" s="167"/>
      <c r="K147" s="168"/>
      <c r="L147" s="168"/>
      <c r="M147" s="168"/>
      <c r="N147" s="168"/>
      <c r="O147" s="168"/>
      <c r="P147" s="212">
        <f t="shared" si="0"/>
        <v>61026</v>
      </c>
      <c r="Q147" s="792">
        <f>+P148/P147</f>
        <v>0.27289089896109853</v>
      </c>
    </row>
    <row r="148" spans="1:17" ht="21.75" customHeight="1" x14ac:dyDescent="0.3">
      <c r="A148" s="847"/>
      <c r="B148" s="51"/>
      <c r="C148" s="116" t="s">
        <v>97</v>
      </c>
      <c r="D148" s="51"/>
      <c r="E148" s="51"/>
      <c r="F148" s="143">
        <v>6401.12</v>
      </c>
      <c r="G148" s="51"/>
      <c r="H148" s="51"/>
      <c r="I148" s="327">
        <v>16653.439999999999</v>
      </c>
      <c r="J148" s="51"/>
      <c r="K148" s="77"/>
      <c r="L148" s="77"/>
      <c r="M148" s="77"/>
      <c r="N148" s="77"/>
      <c r="O148" s="77"/>
      <c r="P148" s="329">
        <f t="shared" si="0"/>
        <v>16653.439999999999</v>
      </c>
      <c r="Q148" s="793"/>
    </row>
    <row r="149" spans="1:17" ht="15" customHeight="1" x14ac:dyDescent="0.3">
      <c r="A149" s="846" t="s">
        <v>370</v>
      </c>
      <c r="B149" s="51"/>
      <c r="C149" s="165" t="s">
        <v>98</v>
      </c>
      <c r="D149" s="167"/>
      <c r="E149" s="167"/>
      <c r="F149" s="151">
        <v>860050.92</v>
      </c>
      <c r="G149" s="167"/>
      <c r="H149" s="167"/>
      <c r="I149" s="326">
        <f>+F149</f>
        <v>860050.92</v>
      </c>
      <c r="J149" s="167"/>
      <c r="K149" s="168"/>
      <c r="L149" s="168"/>
      <c r="M149" s="168"/>
      <c r="N149" s="168"/>
      <c r="O149" s="168"/>
      <c r="P149" s="212">
        <f t="shared" si="0"/>
        <v>860050.92</v>
      </c>
      <c r="Q149" s="792">
        <f>+P150/P149</f>
        <v>0</v>
      </c>
    </row>
    <row r="150" spans="1:17" ht="15" customHeight="1" x14ac:dyDescent="0.3">
      <c r="A150" s="847"/>
      <c r="B150" s="51"/>
      <c r="C150" s="116" t="s">
        <v>97</v>
      </c>
      <c r="D150" s="51"/>
      <c r="E150" s="51"/>
      <c r="F150" s="143">
        <v>0</v>
      </c>
      <c r="G150" s="51"/>
      <c r="H150" s="51"/>
      <c r="I150" s="327">
        <v>0</v>
      </c>
      <c r="J150" s="51"/>
      <c r="K150" s="77"/>
      <c r="L150" s="77"/>
      <c r="M150" s="77"/>
      <c r="N150" s="77"/>
      <c r="O150" s="77"/>
      <c r="P150" s="329">
        <f t="shared" si="0"/>
        <v>0</v>
      </c>
      <c r="Q150" s="793"/>
    </row>
    <row r="151" spans="1:17" ht="15" customHeight="1" x14ac:dyDescent="0.3">
      <c r="A151" s="846" t="s">
        <v>326</v>
      </c>
      <c r="B151" s="51"/>
      <c r="C151" s="165" t="s">
        <v>98</v>
      </c>
      <c r="D151" s="167"/>
      <c r="E151" s="167"/>
      <c r="F151" s="151">
        <v>6517317.7199999997</v>
      </c>
      <c r="G151" s="167"/>
      <c r="H151" s="167"/>
      <c r="I151" s="326">
        <f>+F151</f>
        <v>6517317.7199999997</v>
      </c>
      <c r="J151" s="167"/>
      <c r="K151" s="168"/>
      <c r="L151" s="168"/>
      <c r="M151" s="168"/>
      <c r="N151" s="168"/>
      <c r="O151" s="168"/>
      <c r="P151" s="212">
        <f t="shared" si="0"/>
        <v>6517317.7199999997</v>
      </c>
      <c r="Q151" s="792">
        <f>+P152/P151</f>
        <v>0.20888041039067221</v>
      </c>
    </row>
    <row r="152" spans="1:17" ht="15" customHeight="1" x14ac:dyDescent="0.3">
      <c r="A152" s="847"/>
      <c r="B152" s="51"/>
      <c r="C152" s="116" t="s">
        <v>97</v>
      </c>
      <c r="D152" s="51"/>
      <c r="E152" s="51"/>
      <c r="F152" s="143">
        <v>544536</v>
      </c>
      <c r="G152" s="51"/>
      <c r="H152" s="51"/>
      <c r="I152" s="327">
        <v>1361340</v>
      </c>
      <c r="J152" s="51"/>
      <c r="K152" s="77"/>
      <c r="L152" s="77"/>
      <c r="M152" s="77"/>
      <c r="N152" s="77"/>
      <c r="O152" s="77"/>
      <c r="P152" s="329">
        <f t="shared" si="0"/>
        <v>1361340</v>
      </c>
      <c r="Q152" s="793"/>
    </row>
    <row r="153" spans="1:17" ht="23.25" customHeight="1" x14ac:dyDescent="0.3">
      <c r="A153" s="846" t="s">
        <v>372</v>
      </c>
      <c r="B153" s="51"/>
      <c r="C153" s="165" t="s">
        <v>98</v>
      </c>
      <c r="D153" s="167"/>
      <c r="E153" s="167"/>
      <c r="F153" s="151">
        <v>237.48</v>
      </c>
      <c r="G153" s="167"/>
      <c r="H153" s="167"/>
      <c r="I153" s="326">
        <f>+F153</f>
        <v>237.48</v>
      </c>
      <c r="J153" s="167"/>
      <c r="K153" s="168"/>
      <c r="L153" s="168"/>
      <c r="M153" s="168"/>
      <c r="N153" s="168"/>
      <c r="O153" s="168"/>
      <c r="P153" s="212">
        <f t="shared" si="0"/>
        <v>237.48</v>
      </c>
      <c r="Q153" s="792">
        <f>+P154/P153</f>
        <v>0</v>
      </c>
    </row>
    <row r="154" spans="1:17" ht="23.25" customHeight="1" x14ac:dyDescent="0.3">
      <c r="A154" s="847"/>
      <c r="B154" s="51"/>
      <c r="C154" s="116" t="s">
        <v>97</v>
      </c>
      <c r="D154" s="51"/>
      <c r="E154" s="51"/>
      <c r="F154" s="143">
        <v>0</v>
      </c>
      <c r="G154" s="51"/>
      <c r="H154" s="51"/>
      <c r="I154" s="327">
        <v>0</v>
      </c>
      <c r="J154" s="51"/>
      <c r="K154" s="77"/>
      <c r="L154" s="77"/>
      <c r="M154" s="77"/>
      <c r="N154" s="77"/>
      <c r="O154" s="77"/>
      <c r="P154" s="329">
        <f t="shared" si="0"/>
        <v>0</v>
      </c>
      <c r="Q154" s="793"/>
    </row>
    <row r="155" spans="1:17" ht="15" customHeight="1" x14ac:dyDescent="0.3">
      <c r="A155" s="846" t="s">
        <v>327</v>
      </c>
      <c r="B155" s="51"/>
      <c r="C155" s="165" t="s">
        <v>98</v>
      </c>
      <c r="D155" s="167"/>
      <c r="E155" s="167"/>
      <c r="F155" s="151">
        <v>0</v>
      </c>
      <c r="G155" s="167"/>
      <c r="H155" s="167"/>
      <c r="I155" s="326">
        <v>0</v>
      </c>
      <c r="J155" s="167"/>
      <c r="K155" s="168"/>
      <c r="L155" s="168"/>
      <c r="M155" s="168"/>
      <c r="N155" s="168"/>
      <c r="O155" s="168"/>
      <c r="P155" s="212">
        <f t="shared" si="0"/>
        <v>0</v>
      </c>
      <c r="Q155" s="792" t="s">
        <v>357</v>
      </c>
    </row>
    <row r="156" spans="1:17" ht="15" customHeight="1" x14ac:dyDescent="0.3">
      <c r="A156" s="847"/>
      <c r="B156" s="51"/>
      <c r="C156" s="116" t="s">
        <v>97</v>
      </c>
      <c r="D156" s="51"/>
      <c r="E156" s="51"/>
      <c r="F156" s="143">
        <v>18480</v>
      </c>
      <c r="G156" s="51"/>
      <c r="H156" s="51"/>
      <c r="I156" s="327">
        <v>18480</v>
      </c>
      <c r="J156" s="51"/>
      <c r="K156" s="77"/>
      <c r="L156" s="77"/>
      <c r="M156" s="77"/>
      <c r="N156" s="77"/>
      <c r="O156" s="77"/>
      <c r="P156" s="329">
        <f t="shared" si="0"/>
        <v>18480</v>
      </c>
      <c r="Q156" s="793"/>
    </row>
    <row r="157" spans="1:17" ht="15" customHeight="1" x14ac:dyDescent="0.3">
      <c r="A157" s="851" t="s">
        <v>373</v>
      </c>
      <c r="B157" s="51"/>
      <c r="C157" s="165" t="s">
        <v>98</v>
      </c>
      <c r="D157" s="167"/>
      <c r="E157" s="167"/>
      <c r="F157" s="151">
        <v>2971473.03</v>
      </c>
      <c r="G157" s="167"/>
      <c r="H157" s="167"/>
      <c r="I157" s="326">
        <f>+F157</f>
        <v>2971473.03</v>
      </c>
      <c r="J157" s="167"/>
      <c r="K157" s="168"/>
      <c r="L157" s="168"/>
      <c r="M157" s="168"/>
      <c r="N157" s="168"/>
      <c r="O157" s="168"/>
      <c r="P157" s="212">
        <f t="shared" si="0"/>
        <v>2971473.03</v>
      </c>
      <c r="Q157" s="792">
        <f>+P158/P157</f>
        <v>0.46337119203131388</v>
      </c>
    </row>
    <row r="158" spans="1:17" ht="15" customHeight="1" x14ac:dyDescent="0.3">
      <c r="A158" s="852"/>
      <c r="B158" s="51"/>
      <c r="C158" s="116" t="s">
        <v>97</v>
      </c>
      <c r="D158" s="51"/>
      <c r="E158" s="51"/>
      <c r="F158" s="143">
        <v>550758</v>
      </c>
      <c r="G158" s="51"/>
      <c r="H158" s="51"/>
      <c r="I158" s="327">
        <v>1376895</v>
      </c>
      <c r="J158" s="51"/>
      <c r="K158" s="77"/>
      <c r="L158" s="77"/>
      <c r="M158" s="77"/>
      <c r="N158" s="77"/>
      <c r="O158" s="77"/>
      <c r="P158" s="329">
        <f t="shared" ref="P158:P186" si="1">+I158</f>
        <v>1376895</v>
      </c>
      <c r="Q158" s="793"/>
    </row>
    <row r="159" spans="1:17" ht="15" customHeight="1" x14ac:dyDescent="0.3">
      <c r="A159" s="851" t="s">
        <v>374</v>
      </c>
      <c r="B159" s="51"/>
      <c r="C159" s="165" t="s">
        <v>98</v>
      </c>
      <c r="D159" s="167"/>
      <c r="E159" s="167"/>
      <c r="F159" s="151">
        <v>0</v>
      </c>
      <c r="G159" s="167"/>
      <c r="H159" s="167"/>
      <c r="I159" s="326">
        <f>+F159</f>
        <v>0</v>
      </c>
      <c r="J159" s="167"/>
      <c r="K159" s="168"/>
      <c r="L159" s="168"/>
      <c r="M159" s="168"/>
      <c r="N159" s="168"/>
      <c r="O159" s="168"/>
      <c r="P159" s="212">
        <f t="shared" si="1"/>
        <v>0</v>
      </c>
      <c r="Q159" s="792" t="s">
        <v>357</v>
      </c>
    </row>
    <row r="160" spans="1:17" ht="15" customHeight="1" x14ac:dyDescent="0.3">
      <c r="A160" s="852"/>
      <c r="B160" s="51"/>
      <c r="C160" s="116" t="s">
        <v>97</v>
      </c>
      <c r="D160" s="51"/>
      <c r="E160" s="51"/>
      <c r="F160" s="143">
        <v>269908.94</v>
      </c>
      <c r="G160" s="51"/>
      <c r="H160" s="51"/>
      <c r="I160" s="327">
        <v>269908.94</v>
      </c>
      <c r="J160" s="51"/>
      <c r="K160" s="77"/>
      <c r="L160" s="77"/>
      <c r="M160" s="77"/>
      <c r="N160" s="77"/>
      <c r="O160" s="77"/>
      <c r="P160" s="329">
        <f t="shared" si="1"/>
        <v>269908.94</v>
      </c>
      <c r="Q160" s="793"/>
    </row>
    <row r="161" spans="1:17" ht="15" customHeight="1" x14ac:dyDescent="0.3">
      <c r="A161" s="851" t="s">
        <v>376</v>
      </c>
      <c r="B161" s="51"/>
      <c r="C161" s="165" t="s">
        <v>98</v>
      </c>
      <c r="D161" s="167"/>
      <c r="E161" s="167"/>
      <c r="F161" s="151">
        <v>0</v>
      </c>
      <c r="G161" s="167"/>
      <c r="H161" s="167"/>
      <c r="I161" s="326">
        <f>+F161</f>
        <v>0</v>
      </c>
      <c r="J161" s="167"/>
      <c r="K161" s="168"/>
      <c r="L161" s="168"/>
      <c r="M161" s="168"/>
      <c r="N161" s="168"/>
      <c r="O161" s="168"/>
      <c r="P161" s="212">
        <f t="shared" si="1"/>
        <v>0</v>
      </c>
      <c r="Q161" s="792" t="s">
        <v>357</v>
      </c>
    </row>
    <row r="162" spans="1:17" ht="15" customHeight="1" x14ac:dyDescent="0.3">
      <c r="A162" s="852"/>
      <c r="B162" s="51"/>
      <c r="C162" s="116" t="s">
        <v>97</v>
      </c>
      <c r="D162" s="51"/>
      <c r="E162" s="51"/>
      <c r="F162" s="143">
        <v>150</v>
      </c>
      <c r="G162" s="51"/>
      <c r="H162" s="51"/>
      <c r="I162" s="327">
        <v>150</v>
      </c>
      <c r="J162" s="51"/>
      <c r="K162" s="77"/>
      <c r="L162" s="77"/>
      <c r="M162" s="77"/>
      <c r="N162" s="77"/>
      <c r="O162" s="77"/>
      <c r="P162" s="329">
        <f t="shared" si="1"/>
        <v>150</v>
      </c>
      <c r="Q162" s="793"/>
    </row>
    <row r="163" spans="1:17" ht="33" customHeight="1" x14ac:dyDescent="0.3">
      <c r="A163" s="851" t="s">
        <v>377</v>
      </c>
      <c r="B163" s="51"/>
      <c r="C163" s="165" t="s">
        <v>98</v>
      </c>
      <c r="D163" s="167"/>
      <c r="E163" s="167"/>
      <c r="F163" s="151">
        <v>4092.72</v>
      </c>
      <c r="G163" s="167"/>
      <c r="H163" s="167"/>
      <c r="I163" s="326">
        <f>+F163</f>
        <v>4092.72</v>
      </c>
      <c r="J163" s="167"/>
      <c r="K163" s="168"/>
      <c r="L163" s="168"/>
      <c r="M163" s="168"/>
      <c r="N163" s="168"/>
      <c r="O163" s="168"/>
      <c r="P163" s="212">
        <f t="shared" si="1"/>
        <v>4092.72</v>
      </c>
      <c r="Q163" s="792">
        <f>+P164/P163</f>
        <v>0</v>
      </c>
    </row>
    <row r="164" spans="1:17" ht="33" customHeight="1" x14ac:dyDescent="0.3">
      <c r="A164" s="852"/>
      <c r="B164" s="51"/>
      <c r="C164" s="116" t="s">
        <v>97</v>
      </c>
      <c r="D164" s="51"/>
      <c r="E164" s="51"/>
      <c r="F164" s="143">
        <v>0</v>
      </c>
      <c r="G164" s="51"/>
      <c r="H164" s="51"/>
      <c r="I164" s="327">
        <v>0</v>
      </c>
      <c r="J164" s="51"/>
      <c r="K164" s="77"/>
      <c r="L164" s="77"/>
      <c r="M164" s="77"/>
      <c r="N164" s="77"/>
      <c r="O164" s="77"/>
      <c r="P164" s="329">
        <f t="shared" si="1"/>
        <v>0</v>
      </c>
      <c r="Q164" s="793"/>
    </row>
    <row r="165" spans="1:17" ht="15" customHeight="1" x14ac:dyDescent="0.3">
      <c r="A165" s="851" t="s">
        <v>378</v>
      </c>
      <c r="B165" s="51"/>
      <c r="C165" s="165" t="s">
        <v>98</v>
      </c>
      <c r="D165" s="167"/>
      <c r="E165" s="167"/>
      <c r="F165" s="151">
        <v>1232906.04</v>
      </c>
      <c r="G165" s="167"/>
      <c r="H165" s="167"/>
      <c r="I165" s="326">
        <f>+F165</f>
        <v>1232906.04</v>
      </c>
      <c r="J165" s="167"/>
      <c r="K165" s="168"/>
      <c r="L165" s="168"/>
      <c r="M165" s="168"/>
      <c r="N165" s="168"/>
      <c r="O165" s="168"/>
      <c r="P165" s="212">
        <f t="shared" si="1"/>
        <v>1232906.04</v>
      </c>
      <c r="Q165" s="792">
        <f>+P166/P165</f>
        <v>0.17441192842238001</v>
      </c>
    </row>
    <row r="166" spans="1:17" ht="15" customHeight="1" x14ac:dyDescent="0.3">
      <c r="A166" s="852"/>
      <c r="B166" s="51"/>
      <c r="C166" s="116" t="s">
        <v>97</v>
      </c>
      <c r="D166" s="51"/>
      <c r="E166" s="51"/>
      <c r="F166" s="143">
        <v>94355.24</v>
      </c>
      <c r="G166" s="51"/>
      <c r="H166" s="51"/>
      <c r="I166" s="327">
        <v>215033.52</v>
      </c>
      <c r="J166" s="51"/>
      <c r="K166" s="77"/>
      <c r="L166" s="77"/>
      <c r="M166" s="77"/>
      <c r="N166" s="77"/>
      <c r="O166" s="77"/>
      <c r="P166" s="329">
        <f t="shared" si="1"/>
        <v>215033.52</v>
      </c>
      <c r="Q166" s="793"/>
    </row>
    <row r="167" spans="1:17" ht="21" customHeight="1" x14ac:dyDescent="0.3">
      <c r="A167" s="851" t="s">
        <v>401</v>
      </c>
      <c r="B167" s="51"/>
      <c r="C167" s="165" t="s">
        <v>98</v>
      </c>
      <c r="D167" s="167"/>
      <c r="E167" s="167"/>
      <c r="F167" s="151">
        <v>6959.88</v>
      </c>
      <c r="G167" s="167"/>
      <c r="H167" s="167"/>
      <c r="I167" s="326">
        <f>+F167</f>
        <v>6959.88</v>
      </c>
      <c r="J167" s="167"/>
      <c r="K167" s="168"/>
      <c r="L167" s="168"/>
      <c r="M167" s="168"/>
      <c r="N167" s="168"/>
      <c r="O167" s="168"/>
      <c r="P167" s="212">
        <f t="shared" si="1"/>
        <v>6959.88</v>
      </c>
      <c r="Q167" s="792">
        <f>+P168/P167</f>
        <v>10.763116605458714</v>
      </c>
    </row>
    <row r="168" spans="1:17" ht="21" customHeight="1" x14ac:dyDescent="0.3">
      <c r="A168" s="852"/>
      <c r="B168" s="51"/>
      <c r="C168" s="116" t="s">
        <v>97</v>
      </c>
      <c r="D168" s="51"/>
      <c r="E168" s="51"/>
      <c r="F168" s="143">
        <v>0</v>
      </c>
      <c r="G168" s="51"/>
      <c r="H168" s="51"/>
      <c r="I168" s="327">
        <v>74910</v>
      </c>
      <c r="J168" s="51"/>
      <c r="K168" s="77"/>
      <c r="L168" s="77"/>
      <c r="M168" s="77"/>
      <c r="N168" s="77"/>
      <c r="O168" s="77"/>
      <c r="P168" s="329">
        <f t="shared" si="1"/>
        <v>74910</v>
      </c>
      <c r="Q168" s="793"/>
    </row>
    <row r="169" spans="1:17" ht="15" customHeight="1" x14ac:dyDescent="0.3">
      <c r="A169" s="851" t="s">
        <v>379</v>
      </c>
      <c r="B169" s="51"/>
      <c r="C169" s="165" t="s">
        <v>98</v>
      </c>
      <c r="D169" s="167"/>
      <c r="E169" s="167"/>
      <c r="F169" s="151">
        <v>3041465.8</v>
      </c>
      <c r="G169" s="167"/>
      <c r="H169" s="167"/>
      <c r="I169" s="326">
        <f>+F169</f>
        <v>3041465.8</v>
      </c>
      <c r="J169" s="167"/>
      <c r="K169" s="168"/>
      <c r="L169" s="168"/>
      <c r="M169" s="168"/>
      <c r="N169" s="168"/>
      <c r="O169" s="168"/>
      <c r="P169" s="212">
        <f t="shared" si="1"/>
        <v>3041465.8</v>
      </c>
      <c r="Q169" s="792">
        <f>+P170/P169</f>
        <v>0.15481598379307768</v>
      </c>
    </row>
    <row r="170" spans="1:17" ht="15" customHeight="1" x14ac:dyDescent="0.3">
      <c r="A170" s="852"/>
      <c r="B170" s="51"/>
      <c r="C170" s="116" t="s">
        <v>97</v>
      </c>
      <c r="D170" s="51"/>
      <c r="E170" s="51"/>
      <c r="F170" s="143">
        <v>0</v>
      </c>
      <c r="G170" s="51"/>
      <c r="H170" s="51"/>
      <c r="I170" s="327">
        <v>470867.52</v>
      </c>
      <c r="J170" s="51"/>
      <c r="K170" s="77"/>
      <c r="L170" s="77"/>
      <c r="M170" s="77"/>
      <c r="N170" s="77"/>
      <c r="O170" s="77"/>
      <c r="P170" s="329">
        <f t="shared" si="1"/>
        <v>470867.52</v>
      </c>
      <c r="Q170" s="793"/>
    </row>
    <row r="171" spans="1:17" ht="15" customHeight="1" x14ac:dyDescent="0.3">
      <c r="A171" s="851" t="s">
        <v>402</v>
      </c>
      <c r="B171" s="51"/>
      <c r="C171" s="165" t="s">
        <v>98</v>
      </c>
      <c r="D171" s="167"/>
      <c r="E171" s="167"/>
      <c r="F171" s="151">
        <v>30710485.84</v>
      </c>
      <c r="G171" s="167"/>
      <c r="H171" s="167"/>
      <c r="I171" s="326">
        <f>+F171</f>
        <v>30710485.84</v>
      </c>
      <c r="J171" s="167"/>
      <c r="K171" s="168"/>
      <c r="L171" s="168"/>
      <c r="M171" s="168"/>
      <c r="N171" s="168"/>
      <c r="O171" s="168"/>
      <c r="P171" s="212">
        <f t="shared" si="1"/>
        <v>30710485.84</v>
      </c>
      <c r="Q171" s="792">
        <f>+P172/P171</f>
        <v>0.49872658803889508</v>
      </c>
    </row>
    <row r="172" spans="1:17" ht="15" customHeight="1" x14ac:dyDescent="0.3">
      <c r="A172" s="852"/>
      <c r="B172" s="51"/>
      <c r="C172" s="116" t="s">
        <v>97</v>
      </c>
      <c r="D172" s="51"/>
      <c r="E172" s="51"/>
      <c r="F172" s="143">
        <v>6407600</v>
      </c>
      <c r="G172" s="51"/>
      <c r="H172" s="51"/>
      <c r="I172" s="327">
        <v>15316135.82</v>
      </c>
      <c r="J172" s="51"/>
      <c r="K172" s="77"/>
      <c r="L172" s="77"/>
      <c r="M172" s="77"/>
      <c r="N172" s="77"/>
      <c r="O172" s="77"/>
      <c r="P172" s="329">
        <f t="shared" si="1"/>
        <v>15316135.82</v>
      </c>
      <c r="Q172" s="793"/>
    </row>
    <row r="173" spans="1:17" ht="15" customHeight="1" x14ac:dyDescent="0.3">
      <c r="A173" s="851" t="s">
        <v>382</v>
      </c>
      <c r="B173" s="51"/>
      <c r="C173" s="165" t="s">
        <v>98</v>
      </c>
      <c r="D173" s="167"/>
      <c r="E173" s="167"/>
      <c r="F173" s="151">
        <v>0</v>
      </c>
      <c r="G173" s="167"/>
      <c r="H173" s="167"/>
      <c r="I173" s="326">
        <f>+F173</f>
        <v>0</v>
      </c>
      <c r="J173" s="167"/>
      <c r="K173" s="168"/>
      <c r="L173" s="168"/>
      <c r="M173" s="168"/>
      <c r="N173" s="168"/>
      <c r="O173" s="168"/>
      <c r="P173" s="212">
        <f t="shared" si="1"/>
        <v>0</v>
      </c>
      <c r="Q173" s="792" t="s">
        <v>357</v>
      </c>
    </row>
    <row r="174" spans="1:17" ht="15" customHeight="1" x14ac:dyDescent="0.3">
      <c r="A174" s="852"/>
      <c r="B174" s="51"/>
      <c r="C174" s="116" t="s">
        <v>97</v>
      </c>
      <c r="D174" s="51"/>
      <c r="E174" s="51"/>
      <c r="F174" s="143">
        <v>60140.23</v>
      </c>
      <c r="G174" s="51"/>
      <c r="H174" s="51"/>
      <c r="I174" s="327">
        <v>60140.23</v>
      </c>
      <c r="J174" s="51"/>
      <c r="K174" s="77"/>
      <c r="L174" s="77"/>
      <c r="M174" s="77"/>
      <c r="N174" s="77"/>
      <c r="O174" s="77"/>
      <c r="P174" s="329">
        <f t="shared" si="1"/>
        <v>60140.23</v>
      </c>
      <c r="Q174" s="793"/>
    </row>
    <row r="175" spans="1:17" ht="15" customHeight="1" x14ac:dyDescent="0.3">
      <c r="A175" s="846" t="s">
        <v>383</v>
      </c>
      <c r="B175" s="51"/>
      <c r="C175" s="165" t="s">
        <v>98</v>
      </c>
      <c r="D175" s="167"/>
      <c r="E175" s="167"/>
      <c r="F175" s="151">
        <v>7429.56</v>
      </c>
      <c r="G175" s="167"/>
      <c r="H175" s="167"/>
      <c r="I175" s="326">
        <f>+F175</f>
        <v>7429.56</v>
      </c>
      <c r="J175" s="167"/>
      <c r="K175" s="168"/>
      <c r="L175" s="168"/>
      <c r="M175" s="168"/>
      <c r="N175" s="168"/>
      <c r="O175" s="168"/>
      <c r="P175" s="212">
        <f t="shared" si="1"/>
        <v>7429.56</v>
      </c>
      <c r="Q175" s="792">
        <f>+P176/P175</f>
        <v>0</v>
      </c>
    </row>
    <row r="176" spans="1:17" ht="15" customHeight="1" x14ac:dyDescent="0.3">
      <c r="A176" s="847"/>
      <c r="B176" s="51"/>
      <c r="C176" s="116" t="s">
        <v>97</v>
      </c>
      <c r="D176" s="51"/>
      <c r="E176" s="51"/>
      <c r="F176" s="143">
        <v>0</v>
      </c>
      <c r="G176" s="51"/>
      <c r="H176" s="51"/>
      <c r="I176" s="327">
        <v>0</v>
      </c>
      <c r="J176" s="51"/>
      <c r="K176" s="77"/>
      <c r="L176" s="77"/>
      <c r="M176" s="77"/>
      <c r="N176" s="77"/>
      <c r="O176" s="77"/>
      <c r="P176" s="329">
        <f t="shared" si="1"/>
        <v>0</v>
      </c>
      <c r="Q176" s="793"/>
    </row>
    <row r="177" spans="1:17" ht="23.25" customHeight="1" x14ac:dyDescent="0.3">
      <c r="A177" s="846" t="s">
        <v>384</v>
      </c>
      <c r="B177" s="51"/>
      <c r="C177" s="165" t="s">
        <v>98</v>
      </c>
      <c r="D177" s="167"/>
      <c r="E177" s="167"/>
      <c r="F177" s="151">
        <v>172110.72</v>
      </c>
      <c r="G177" s="167"/>
      <c r="H177" s="167"/>
      <c r="I177" s="326">
        <f>+F177</f>
        <v>172110.72</v>
      </c>
      <c r="J177" s="167"/>
      <c r="K177" s="168"/>
      <c r="L177" s="168"/>
      <c r="M177" s="168"/>
      <c r="N177" s="168"/>
      <c r="O177" s="168"/>
      <c r="P177" s="212">
        <f t="shared" si="1"/>
        <v>172110.72</v>
      </c>
      <c r="Q177" s="792">
        <f>+P178/P177</f>
        <v>0.50238950833509965</v>
      </c>
    </row>
    <row r="178" spans="1:17" ht="23.25" customHeight="1" x14ac:dyDescent="0.3">
      <c r="A178" s="847"/>
      <c r="B178" s="51"/>
      <c r="C178" s="116" t="s">
        <v>97</v>
      </c>
      <c r="D178" s="51"/>
      <c r="E178" s="51"/>
      <c r="F178" s="143">
        <v>41687.79</v>
      </c>
      <c r="G178" s="51"/>
      <c r="H178" s="51"/>
      <c r="I178" s="327">
        <v>86466.62</v>
      </c>
      <c r="J178" s="51"/>
      <c r="K178" s="77"/>
      <c r="L178" s="77"/>
      <c r="M178" s="77"/>
      <c r="N178" s="77"/>
      <c r="O178" s="77"/>
      <c r="P178" s="329">
        <f t="shared" si="1"/>
        <v>86466.62</v>
      </c>
      <c r="Q178" s="793"/>
    </row>
    <row r="179" spans="1:17" ht="15" customHeight="1" x14ac:dyDescent="0.3">
      <c r="A179" s="846" t="s">
        <v>403</v>
      </c>
      <c r="B179" s="51"/>
      <c r="C179" s="165" t="s">
        <v>98</v>
      </c>
      <c r="D179" s="167"/>
      <c r="E179" s="167"/>
      <c r="F179" s="151">
        <v>40043923.399999999</v>
      </c>
      <c r="G179" s="167"/>
      <c r="H179" s="167"/>
      <c r="I179" s="326">
        <f>+F179</f>
        <v>40043923.399999999</v>
      </c>
      <c r="J179" s="167"/>
      <c r="K179" s="168"/>
      <c r="L179" s="168"/>
      <c r="M179" s="168"/>
      <c r="N179" s="168"/>
      <c r="O179" s="168"/>
      <c r="P179" s="212">
        <f t="shared" si="1"/>
        <v>40043923.399999999</v>
      </c>
      <c r="Q179" s="792">
        <f>+P180/P179</f>
        <v>0.38586564022844977</v>
      </c>
    </row>
    <row r="180" spans="1:17" ht="15" customHeight="1" x14ac:dyDescent="0.3">
      <c r="A180" s="847"/>
      <c r="B180" s="51"/>
      <c r="C180" s="116" t="s">
        <v>97</v>
      </c>
      <c r="D180" s="51"/>
      <c r="E180" s="51"/>
      <c r="F180" s="143">
        <v>5854225.7999999998</v>
      </c>
      <c r="G180" s="51"/>
      <c r="H180" s="51"/>
      <c r="I180" s="327">
        <v>15451574.140000001</v>
      </c>
      <c r="J180" s="51"/>
      <c r="K180" s="77"/>
      <c r="L180" s="77"/>
      <c r="M180" s="77"/>
      <c r="N180" s="77"/>
      <c r="O180" s="77"/>
      <c r="P180" s="329">
        <f t="shared" si="1"/>
        <v>15451574.140000001</v>
      </c>
      <c r="Q180" s="793"/>
    </row>
    <row r="181" spans="1:17" ht="15" customHeight="1" x14ac:dyDescent="0.3">
      <c r="A181" s="846" t="s">
        <v>385</v>
      </c>
      <c r="B181" s="51"/>
      <c r="C181" s="165" t="s">
        <v>98</v>
      </c>
      <c r="D181" s="167"/>
      <c r="E181" s="167"/>
      <c r="F181" s="151">
        <v>0</v>
      </c>
      <c r="G181" s="167"/>
      <c r="H181" s="167"/>
      <c r="I181" s="326">
        <f>+F181</f>
        <v>0</v>
      </c>
      <c r="J181" s="167"/>
      <c r="K181" s="168"/>
      <c r="L181" s="168"/>
      <c r="M181" s="168"/>
      <c r="N181" s="168"/>
      <c r="O181" s="168"/>
      <c r="P181" s="212">
        <f t="shared" si="1"/>
        <v>0</v>
      </c>
      <c r="Q181" s="792" t="s">
        <v>357</v>
      </c>
    </row>
    <row r="182" spans="1:17" ht="15" customHeight="1" x14ac:dyDescent="0.3">
      <c r="A182" s="847"/>
      <c r="B182" s="51"/>
      <c r="C182" s="116" t="s">
        <v>97</v>
      </c>
      <c r="D182" s="51"/>
      <c r="E182" s="51"/>
      <c r="F182" s="143">
        <v>8900</v>
      </c>
      <c r="G182" s="51"/>
      <c r="H182" s="51"/>
      <c r="I182" s="327">
        <v>8900</v>
      </c>
      <c r="J182" s="51"/>
      <c r="K182" s="77"/>
      <c r="L182" s="77"/>
      <c r="M182" s="77"/>
      <c r="N182" s="77"/>
      <c r="O182" s="77"/>
      <c r="P182" s="329">
        <f t="shared" si="1"/>
        <v>8900</v>
      </c>
      <c r="Q182" s="793"/>
    </row>
    <row r="183" spans="1:17" ht="15" customHeight="1" x14ac:dyDescent="0.3">
      <c r="A183" s="846" t="s">
        <v>404</v>
      </c>
      <c r="B183" s="51"/>
      <c r="C183" s="165" t="s">
        <v>98</v>
      </c>
      <c r="D183" s="167"/>
      <c r="E183" s="167"/>
      <c r="F183" s="151">
        <v>242451.36</v>
      </c>
      <c r="G183" s="167"/>
      <c r="H183" s="167"/>
      <c r="I183" s="326">
        <f>+F183</f>
        <v>242451.36</v>
      </c>
      <c r="J183" s="167"/>
      <c r="K183" s="168"/>
      <c r="L183" s="168"/>
      <c r="M183" s="168"/>
      <c r="N183" s="168"/>
      <c r="O183" s="168"/>
      <c r="P183" s="212">
        <f t="shared" si="1"/>
        <v>242451.36</v>
      </c>
      <c r="Q183" s="792">
        <f>+P184/P183</f>
        <v>0</v>
      </c>
    </row>
    <row r="184" spans="1:17" ht="15" customHeight="1" x14ac:dyDescent="0.3">
      <c r="A184" s="847"/>
      <c r="B184" s="51"/>
      <c r="C184" s="116" t="s">
        <v>97</v>
      </c>
      <c r="D184" s="51"/>
      <c r="E184" s="51"/>
      <c r="F184" s="143">
        <v>0</v>
      </c>
      <c r="G184" s="51"/>
      <c r="H184" s="51"/>
      <c r="I184" s="327">
        <v>0</v>
      </c>
      <c r="J184" s="51"/>
      <c r="K184" s="77"/>
      <c r="L184" s="77"/>
      <c r="M184" s="77"/>
      <c r="N184" s="77"/>
      <c r="O184" s="77"/>
      <c r="P184" s="329">
        <f t="shared" si="1"/>
        <v>0</v>
      </c>
      <c r="Q184" s="793"/>
    </row>
    <row r="185" spans="1:17" ht="15" customHeight="1" x14ac:dyDescent="0.3">
      <c r="A185" s="846" t="s">
        <v>405</v>
      </c>
      <c r="B185" s="51"/>
      <c r="C185" s="165" t="s">
        <v>98</v>
      </c>
      <c r="D185" s="167"/>
      <c r="E185" s="167"/>
      <c r="F185" s="151">
        <v>2291161.58</v>
      </c>
      <c r="G185" s="167"/>
      <c r="H185" s="167"/>
      <c r="I185" s="326">
        <f>+F185</f>
        <v>2291161.58</v>
      </c>
      <c r="J185" s="167"/>
      <c r="K185" s="168"/>
      <c r="L185" s="168"/>
      <c r="M185" s="168"/>
      <c r="N185" s="168"/>
      <c r="O185" s="168"/>
      <c r="P185" s="212">
        <f t="shared" si="1"/>
        <v>2291161.58</v>
      </c>
      <c r="Q185" s="792">
        <f>+P186/P185</f>
        <v>0.24389419099808751</v>
      </c>
    </row>
    <row r="186" spans="1:17" ht="15" customHeight="1" x14ac:dyDescent="0.3">
      <c r="A186" s="847"/>
      <c r="B186" s="51"/>
      <c r="C186" s="116" t="s">
        <v>97</v>
      </c>
      <c r="D186" s="51"/>
      <c r="E186" s="51"/>
      <c r="F186" s="143">
        <v>0</v>
      </c>
      <c r="G186" s="51"/>
      <c r="H186" s="51"/>
      <c r="I186" s="327">
        <v>558801</v>
      </c>
      <c r="J186" s="51"/>
      <c r="K186" s="77"/>
      <c r="L186" s="77"/>
      <c r="M186" s="77"/>
      <c r="N186" s="77"/>
      <c r="O186" s="77"/>
      <c r="P186" s="329">
        <f t="shared" si="1"/>
        <v>558801</v>
      </c>
      <c r="Q186" s="793"/>
    </row>
    <row r="187" spans="1:17" ht="14.25" customHeight="1" x14ac:dyDescent="0.3">
      <c r="A187" s="164"/>
      <c r="B187" s="164"/>
      <c r="C187" s="169"/>
      <c r="D187" s="164"/>
      <c r="E187" s="164"/>
      <c r="F187" s="52"/>
      <c r="G187" s="164"/>
      <c r="H187" s="164"/>
      <c r="I187" s="164"/>
      <c r="J187" s="164"/>
      <c r="K187" s="171"/>
      <c r="L187" s="171"/>
      <c r="M187" s="171"/>
      <c r="N187" s="171"/>
      <c r="O187" s="171"/>
      <c r="P187" s="213"/>
      <c r="Q187" s="190"/>
    </row>
    <row r="188" spans="1:17" ht="26.25" customHeight="1" x14ac:dyDescent="0.3">
      <c r="A188" s="853" t="s">
        <v>330</v>
      </c>
      <c r="B188" s="855"/>
      <c r="C188" s="193" t="s">
        <v>98</v>
      </c>
      <c r="D188" s="194"/>
      <c r="E188" s="192"/>
      <c r="F188" s="203">
        <f>+F93+F95+F97+F99+F101+F103+F105+F107+F109+F111+F113+F115+F117+F121+F125+F127+F129+F133+F135+F137+F139+F143+F145+F147+F149+F151+F153+F157+F163+F165+F167+F169+F171+F175+F177+F179+F183+F185</f>
        <v>104317296.86</v>
      </c>
      <c r="G188" s="192"/>
      <c r="H188" s="192"/>
      <c r="I188" s="328">
        <f>+I93+I95+I97+I99+I101+I103+I105+I107+I109+I111+I113+I115+I117+I119+I121+I123+I125+I127+I129+I131+I133+I135+I137+I139+I141+I143+I145+I147+I149+I151+I153+I155+I157+I159+I161+I163+I165+I167+I169+I171+I173+I175+I177+I179+I181+I183+I185</f>
        <v>104317296.86</v>
      </c>
      <c r="J188" s="192"/>
      <c r="K188" s="195"/>
      <c r="L188" s="195"/>
      <c r="M188" s="195"/>
      <c r="N188" s="195"/>
      <c r="O188" s="195"/>
      <c r="P188" s="214">
        <f>+P93+P95+P97+P99+P101+P103+P105+P107+P109+P111+P113+P115+P117+P119+P121+P123+P125+P127+P129+P131+P133+P135+P137+P139+P141+P143+P145+P147+P149+P151+P153+P155+P157+P159+P161+P163+P165+P167+P169+P171+P173+P175+P177+P179+P181+P183+P185</f>
        <v>104317296.86</v>
      </c>
      <c r="Q188" s="856">
        <f>+(P189/P188)*100</f>
        <v>38.975603436662901</v>
      </c>
    </row>
    <row r="189" spans="1:17" ht="26.25" customHeight="1" x14ac:dyDescent="0.3">
      <c r="A189" s="854"/>
      <c r="B189" s="822"/>
      <c r="C189" s="191" t="s">
        <v>97</v>
      </c>
      <c r="D189" s="186"/>
      <c r="E189" s="184"/>
      <c r="F189" s="204">
        <f>+F94+F96+F102+F104+F106+F110+F112+F122+F126+F132+F138+F140+F142+F144+F148+F152+F156+F158+F160+F162+F166+F172+F174+F178+F180+F182</f>
        <v>16358996.059999999</v>
      </c>
      <c r="G189" s="184"/>
      <c r="H189" s="184"/>
      <c r="I189" s="321">
        <f>+I94+I96+I98+I100+I102+I104+I106+I108+I110+I112+I114+I116+I118+I120+I122+I124+I126+I128+I130+I132+I134+I136+I138+I140+I142+I144+I146+I148+I150+I152+I154+I156+I158+I160+I162+I164+I166+I168+I170+I172+I174+I176+I178+I180+I182+I184+I186</f>
        <v>40658295.939999998</v>
      </c>
      <c r="J189" s="184"/>
      <c r="K189" s="187"/>
      <c r="L189" s="187"/>
      <c r="M189" s="187"/>
      <c r="N189" s="217"/>
      <c r="O189" s="187"/>
      <c r="P189" s="215">
        <f>+P94+P96+P98+P100+P102+P104+P106+P108+P110+P112+P114+P116+P118+P120+P122+P124+P126+P128+P130+P132+P134+P136+P138+P140+P142+P144+P146+P148+P150+P152+P154+P156+P158+P160+P162+P164+P166+P168+P170+P172+P174+P176+P178+P180+P182+P184+P186</f>
        <v>40658295.939999998</v>
      </c>
      <c r="Q189" s="857"/>
    </row>
    <row r="190" spans="1:17" x14ac:dyDescent="0.3">
      <c r="A190" s="800" t="s">
        <v>95</v>
      </c>
      <c r="B190" s="801"/>
      <c r="C190" s="801"/>
      <c r="D190" s="804"/>
      <c r="E190" s="804"/>
      <c r="F190" s="804"/>
      <c r="G190" s="804"/>
      <c r="H190" s="804"/>
      <c r="I190" s="804"/>
      <c r="J190" s="804"/>
      <c r="K190" s="804"/>
      <c r="L190" s="804"/>
      <c r="M190" s="804"/>
      <c r="N190" s="804"/>
      <c r="O190" s="804"/>
      <c r="P190" s="804"/>
      <c r="Q190" s="805"/>
    </row>
    <row r="191" spans="1:17" ht="68.25" customHeight="1" x14ac:dyDescent="0.3">
      <c r="A191" s="802"/>
      <c r="B191" s="803"/>
      <c r="C191" s="803"/>
      <c r="D191" s="806"/>
      <c r="E191" s="806"/>
      <c r="F191" s="806"/>
      <c r="G191" s="806"/>
      <c r="H191" s="806"/>
      <c r="I191" s="806"/>
      <c r="J191" s="806"/>
      <c r="K191" s="806"/>
      <c r="L191" s="806"/>
      <c r="M191" s="806"/>
      <c r="N191" s="806"/>
      <c r="O191" s="806"/>
      <c r="P191" s="806"/>
      <c r="Q191" s="807"/>
    </row>
    <row r="192" spans="1:17" x14ac:dyDescent="0.3">
      <c r="A192" s="70"/>
      <c r="Q192" s="74"/>
    </row>
    <row r="193" spans="1:17" x14ac:dyDescent="0.3">
      <c r="A193" s="797" t="s">
        <v>96</v>
      </c>
      <c r="B193" s="798"/>
      <c r="C193" s="798"/>
      <c r="D193" s="798"/>
      <c r="Q193" s="74"/>
    </row>
    <row r="194" spans="1:17" x14ac:dyDescent="0.3">
      <c r="A194" s="70"/>
      <c r="Q194" s="74"/>
    </row>
    <row r="195" spans="1:17" ht="15" thickBot="1" x14ac:dyDescent="0.35">
      <c r="A195" s="94"/>
      <c r="B195" s="95"/>
      <c r="C195" s="95"/>
      <c r="D195" s="95"/>
      <c r="E195" s="95"/>
      <c r="F195" s="95"/>
      <c r="G195" s="95"/>
      <c r="H195" s="95"/>
      <c r="I195" s="95"/>
      <c r="J195" s="95"/>
      <c r="K195" s="95"/>
      <c r="L195" s="95"/>
      <c r="M195" s="95"/>
      <c r="N195" s="95"/>
      <c r="O195" s="95"/>
      <c r="P195" s="216"/>
      <c r="Q195" s="96"/>
    </row>
  </sheetData>
  <mergeCells count="269">
    <mergeCell ref="A155:A156"/>
    <mergeCell ref="A188:A189"/>
    <mergeCell ref="B188:B189"/>
    <mergeCell ref="Q188:Q189"/>
    <mergeCell ref="A183:A184"/>
    <mergeCell ref="A185:A186"/>
    <mergeCell ref="Q155:Q156"/>
    <mergeCell ref="Q157:Q158"/>
    <mergeCell ref="Q159:Q160"/>
    <mergeCell ref="Q161:Q162"/>
    <mergeCell ref="Q163:Q164"/>
    <mergeCell ref="Q165:Q166"/>
    <mergeCell ref="Q167:Q168"/>
    <mergeCell ref="Q169:Q170"/>
    <mergeCell ref="Q171:Q172"/>
    <mergeCell ref="Q173:Q174"/>
    <mergeCell ref="Q175:Q176"/>
    <mergeCell ref="Q177:Q178"/>
    <mergeCell ref="Q179:Q180"/>
    <mergeCell ref="Q181:Q182"/>
    <mergeCell ref="Q183:Q184"/>
    <mergeCell ref="Q185:Q186"/>
    <mergeCell ref="A179:A180"/>
    <mergeCell ref="A181:A182"/>
    <mergeCell ref="A157:A158"/>
    <mergeCell ref="A159:A160"/>
    <mergeCell ref="A161:A162"/>
    <mergeCell ref="A163:A164"/>
    <mergeCell ref="A171:A172"/>
    <mergeCell ref="A173:A174"/>
    <mergeCell ref="A165:A166"/>
    <mergeCell ref="A167:A168"/>
    <mergeCell ref="A169:A170"/>
    <mergeCell ref="A175:A176"/>
    <mergeCell ref="A151:A152"/>
    <mergeCell ref="A153:A154"/>
    <mergeCell ref="Q125:Q126"/>
    <mergeCell ref="Q127:Q128"/>
    <mergeCell ref="Q129:Q130"/>
    <mergeCell ref="Q131:Q132"/>
    <mergeCell ref="Q133:Q134"/>
    <mergeCell ref="Q135:Q136"/>
    <mergeCell ref="Q139:Q140"/>
    <mergeCell ref="Q141:Q142"/>
    <mergeCell ref="Q143:Q144"/>
    <mergeCell ref="Q151:Q152"/>
    <mergeCell ref="Q153:Q154"/>
    <mergeCell ref="A131:A132"/>
    <mergeCell ref="A133:A134"/>
    <mergeCell ref="A135:A136"/>
    <mergeCell ref="A137:A138"/>
    <mergeCell ref="A139:A140"/>
    <mergeCell ref="A141:A142"/>
    <mergeCell ref="Q145:Q146"/>
    <mergeCell ref="Q147:Q148"/>
    <mergeCell ref="Q149:Q150"/>
    <mergeCell ref="A143:A144"/>
    <mergeCell ref="A145:A146"/>
    <mergeCell ref="A147:A148"/>
    <mergeCell ref="A149:A150"/>
    <mergeCell ref="A190:C191"/>
    <mergeCell ref="D190:Q191"/>
    <mergeCell ref="A193:D193"/>
    <mergeCell ref="A97:A98"/>
    <mergeCell ref="B97:B98"/>
    <mergeCell ref="Q97:Q98"/>
    <mergeCell ref="A99:A100"/>
    <mergeCell ref="B99:B100"/>
    <mergeCell ref="Q99:Q100"/>
    <mergeCell ref="A101:A102"/>
    <mergeCell ref="Q101:Q102"/>
    <mergeCell ref="A103:A104"/>
    <mergeCell ref="A105:A106"/>
    <mergeCell ref="A107:A108"/>
    <mergeCell ref="A109:A110"/>
    <mergeCell ref="A111:A112"/>
    <mergeCell ref="A113:A114"/>
    <mergeCell ref="A115:A116"/>
    <mergeCell ref="A117:A118"/>
    <mergeCell ref="A121:A122"/>
    <mergeCell ref="A177:A178"/>
    <mergeCell ref="Q105:Q106"/>
    <mergeCell ref="A125:A126"/>
    <mergeCell ref="A127:A128"/>
    <mergeCell ref="A129:A130"/>
    <mergeCell ref="A93:A94"/>
    <mergeCell ref="B93:B94"/>
    <mergeCell ref="Q93:Q94"/>
    <mergeCell ref="A95:A96"/>
    <mergeCell ref="B95:B96"/>
    <mergeCell ref="Q95:Q96"/>
    <mergeCell ref="Q107:Q108"/>
    <mergeCell ref="Q109:Q110"/>
    <mergeCell ref="Q111:Q112"/>
    <mergeCell ref="Q113:Q114"/>
    <mergeCell ref="Q115:Q116"/>
    <mergeCell ref="Q117:Q118"/>
    <mergeCell ref="Q121:Q122"/>
    <mergeCell ref="A119:A120"/>
    <mergeCell ref="A123:A124"/>
    <mergeCell ref="C73:Q73"/>
    <mergeCell ref="A87:D87"/>
    <mergeCell ref="A90:Q90"/>
    <mergeCell ref="A91:A92"/>
    <mergeCell ref="B91:B92"/>
    <mergeCell ref="C91:O91"/>
    <mergeCell ref="P91:P92"/>
    <mergeCell ref="Q91:Q92"/>
    <mergeCell ref="Q103:Q104"/>
    <mergeCell ref="L66:M66"/>
    <mergeCell ref="A82:O82"/>
    <mergeCell ref="P82:Q82"/>
    <mergeCell ref="A84:C85"/>
    <mergeCell ref="D84:Q85"/>
    <mergeCell ref="C78:D78"/>
    <mergeCell ref="F78:G78"/>
    <mergeCell ref="H78:I78"/>
    <mergeCell ref="J78:K78"/>
    <mergeCell ref="L78:M78"/>
    <mergeCell ref="P79:Q79"/>
    <mergeCell ref="N80:O80"/>
    <mergeCell ref="A74:B74"/>
    <mergeCell ref="C74:Q74"/>
    <mergeCell ref="A76:Q76"/>
    <mergeCell ref="C77:D77"/>
    <mergeCell ref="F77:G77"/>
    <mergeCell ref="H77:I77"/>
    <mergeCell ref="J77:K77"/>
    <mergeCell ref="L77:M77"/>
    <mergeCell ref="A71:Q71"/>
    <mergeCell ref="A72:B72"/>
    <mergeCell ref="C72:Q72"/>
    <mergeCell ref="A73:B73"/>
    <mergeCell ref="N69:O69"/>
    <mergeCell ref="N70:O70"/>
    <mergeCell ref="A56:O56"/>
    <mergeCell ref="P56:Q56"/>
    <mergeCell ref="A58:Q58"/>
    <mergeCell ref="A59:Q59"/>
    <mergeCell ref="A60:Q60"/>
    <mergeCell ref="A61:B61"/>
    <mergeCell ref="C61:Q61"/>
    <mergeCell ref="C67:D67"/>
    <mergeCell ref="F67:G67"/>
    <mergeCell ref="H67:I67"/>
    <mergeCell ref="J67:K67"/>
    <mergeCell ref="L67:M67"/>
    <mergeCell ref="P68:Q68"/>
    <mergeCell ref="A62:B62"/>
    <mergeCell ref="C62:Q62"/>
    <mergeCell ref="A63:B63"/>
    <mergeCell ref="C63:Q63"/>
    <mergeCell ref="A65:Q65"/>
    <mergeCell ref="C66:D66"/>
    <mergeCell ref="F66:G66"/>
    <mergeCell ref="H66:I66"/>
    <mergeCell ref="J66:K66"/>
    <mergeCell ref="C53:D53"/>
    <mergeCell ref="F53:G53"/>
    <mergeCell ref="H53:I53"/>
    <mergeCell ref="J53:K53"/>
    <mergeCell ref="L53:M53"/>
    <mergeCell ref="P54:Q54"/>
    <mergeCell ref="N55:O55"/>
    <mergeCell ref="A51:Q51"/>
    <mergeCell ref="C52:D52"/>
    <mergeCell ref="F52:G52"/>
    <mergeCell ref="H52:I52"/>
    <mergeCell ref="J52:K52"/>
    <mergeCell ref="L52:M52"/>
    <mergeCell ref="A47:B47"/>
    <mergeCell ref="C47:Q47"/>
    <mergeCell ref="A49:Q49"/>
    <mergeCell ref="C50:D50"/>
    <mergeCell ref="F50:G50"/>
    <mergeCell ref="H50:I50"/>
    <mergeCell ref="J50:K50"/>
    <mergeCell ref="L50:M50"/>
    <mergeCell ref="A43:Q43"/>
    <mergeCell ref="A44:Q44"/>
    <mergeCell ref="A45:B45"/>
    <mergeCell ref="C45:Q45"/>
    <mergeCell ref="A46:B46"/>
    <mergeCell ref="C46:Q46"/>
    <mergeCell ref="C38:D38"/>
    <mergeCell ref="F38:G38"/>
    <mergeCell ref="H38:I38"/>
    <mergeCell ref="J38:K38"/>
    <mergeCell ref="L38:M38"/>
    <mergeCell ref="P39:Q39"/>
    <mergeCell ref="N40:O40"/>
    <mergeCell ref="N41:O41"/>
    <mergeCell ref="N42:O42"/>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6:C6"/>
    <mergeCell ref="D6:F6"/>
    <mergeCell ref="G6:J6"/>
    <mergeCell ref="K6:N6"/>
    <mergeCell ref="O6:Q6"/>
    <mergeCell ref="A8:Q8"/>
    <mergeCell ref="A1:Q1"/>
    <mergeCell ref="A2:Q2"/>
    <mergeCell ref="A4:Q4"/>
    <mergeCell ref="A5:C5"/>
    <mergeCell ref="D5:F5"/>
    <mergeCell ref="G5:J5"/>
    <mergeCell ref="K5:N5"/>
    <mergeCell ref="O5:Q5"/>
  </mergeCells>
  <printOptions horizontalCentered="1"/>
  <pageMargins left="0.15748031496063" right="0.196850393700787" top="0.31496062992126" bottom="0.15748031496063" header="0.31496062992126" footer="0.15748031496063"/>
  <pageSetup scale="41" orientation="portrait" r:id="rId1"/>
  <headerFooter>
    <oddFooter>&amp;LElaboró
Nombre, Cargo y Firma&amp;CRevisó
Nombre, Cargo y Firma&amp;RAutorizó
Nombre, Cargo y Firma</oddFooter>
  </headerFooter>
  <rowBreaks count="2" manualBreakCount="2">
    <brk id="88" max="16" man="1"/>
    <brk id="189"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A00-000000000000}">
          <x14:formula1>
            <xm:f>Datos!$C$4:$C$5</xm:f>
          </x14:formula1>
          <xm:sqref>C34:Q34 C47:Q47 C63:Q63 C74:Q74</xm:sqref>
        </x14:dataValidation>
        <x14:dataValidation type="list" allowBlank="1" showInputMessage="1" showErrorMessage="1" xr:uid="{00000000-0002-0000-0A00-000001000000}">
          <x14:formula1>
            <xm:f>Datos!$B$14:$B$18</xm:f>
          </x14:formula1>
          <xm:sqref>H14:I15</xm:sqref>
        </x14:dataValidation>
        <x14:dataValidation type="list" allowBlank="1" showInputMessage="1" showErrorMessage="1" xr:uid="{00000000-0002-0000-0A00-000002000000}">
          <x14:formula1>
            <xm:f>Datos!$B$21:$B$23</xm:f>
          </x14:formula1>
          <xm:sqref>F26:H26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753E-36A4-481A-A04D-048D8173FFF2}">
  <sheetPr>
    <pageSetUpPr fitToPage="1"/>
  </sheetPr>
  <dimension ref="A1:O323"/>
  <sheetViews>
    <sheetView workbookViewId="0">
      <selection activeCell="A2" sqref="A2"/>
    </sheetView>
  </sheetViews>
  <sheetFormatPr baseColWidth="10" defaultRowHeight="15" x14ac:dyDescent="0.25"/>
  <cols>
    <col min="1" max="2" width="11.42578125" style="279"/>
    <col min="3" max="3" width="11.5703125" style="279" bestFit="1" customWidth="1"/>
    <col min="4" max="4" width="29.42578125" style="281" customWidth="1"/>
    <col min="5" max="5" width="15.5703125" style="279" customWidth="1"/>
    <col min="6" max="9" width="11.7109375" style="279" bestFit="1" customWidth="1"/>
    <col min="10" max="10" width="14.42578125" style="279" customWidth="1"/>
    <col min="11" max="14" width="11.7109375" style="279" bestFit="1" customWidth="1"/>
    <col min="15" max="15" width="13.7109375" style="279" bestFit="1" customWidth="1"/>
    <col min="16" max="16384" width="11.42578125" style="279"/>
  </cols>
  <sheetData>
    <row r="1" spans="1:15" x14ac:dyDescent="0.25">
      <c r="J1" s="279" t="s">
        <v>316</v>
      </c>
    </row>
    <row r="2" spans="1:15" ht="24" x14ac:dyDescent="0.25">
      <c r="A2" s="275" t="s">
        <v>318</v>
      </c>
      <c r="B2" s="276" t="s">
        <v>192</v>
      </c>
      <c r="C2" s="276">
        <v>1130</v>
      </c>
      <c r="D2" s="277" t="s">
        <v>193</v>
      </c>
      <c r="E2" s="278">
        <v>45213740.039999999</v>
      </c>
      <c r="F2" s="278">
        <v>21804518.239999998</v>
      </c>
      <c r="G2" s="278">
        <v>22045597.710000001</v>
      </c>
      <c r="H2" s="278">
        <v>44972660.57</v>
      </c>
      <c r="I2" s="278">
        <v>32722502.449999999</v>
      </c>
      <c r="J2" s="278">
        <v>10253470.08</v>
      </c>
      <c r="K2" s="278">
        <v>10253470.08</v>
      </c>
      <c r="L2" s="278">
        <v>10253470.08</v>
      </c>
      <c r="M2" s="278">
        <v>12250158.119999999</v>
      </c>
      <c r="N2" s="278">
        <v>34719190.490000002</v>
      </c>
    </row>
    <row r="3" spans="1:15" x14ac:dyDescent="0.25">
      <c r="A3" s="275" t="s">
        <v>318</v>
      </c>
      <c r="B3" s="276" t="s">
        <v>192</v>
      </c>
      <c r="C3" s="276">
        <v>1210</v>
      </c>
      <c r="D3" s="277" t="s">
        <v>194</v>
      </c>
      <c r="E3" s="278">
        <v>10773716.16</v>
      </c>
      <c r="F3" s="278">
        <v>113952.56</v>
      </c>
      <c r="G3" s="278">
        <v>181585.29</v>
      </c>
      <c r="H3" s="278">
        <v>10706083.43</v>
      </c>
      <c r="I3" s="278">
        <v>2730748.87</v>
      </c>
      <c r="J3" s="278">
        <v>2344922.12</v>
      </c>
      <c r="K3" s="278">
        <v>2344922.12</v>
      </c>
      <c r="L3" s="278">
        <v>2344922.12</v>
      </c>
      <c r="M3" s="278">
        <v>7975334.5599999996</v>
      </c>
      <c r="N3" s="278">
        <v>8361161.3099999996</v>
      </c>
    </row>
    <row r="4" spans="1:15" x14ac:dyDescent="0.25">
      <c r="A4" s="275" t="s">
        <v>318</v>
      </c>
      <c r="B4" s="276" t="s">
        <v>192</v>
      </c>
      <c r="C4" s="276">
        <v>1220</v>
      </c>
      <c r="D4" s="277" t="s">
        <v>195</v>
      </c>
      <c r="E4" s="278">
        <v>3942557.07</v>
      </c>
      <c r="F4" s="278">
        <v>10068.84</v>
      </c>
      <c r="G4" s="278">
        <v>15584.52</v>
      </c>
      <c r="H4" s="278">
        <v>3937041.39</v>
      </c>
      <c r="I4" s="278">
        <v>989427.97</v>
      </c>
      <c r="J4" s="278">
        <v>699423.79</v>
      </c>
      <c r="K4" s="278">
        <v>501774.01</v>
      </c>
      <c r="L4" s="278">
        <v>501774.01</v>
      </c>
      <c r="M4" s="278">
        <v>2947613.42</v>
      </c>
      <c r="N4" s="278">
        <v>3237617.6</v>
      </c>
    </row>
    <row r="5" spans="1:15" ht="24" x14ac:dyDescent="0.25">
      <c r="A5" s="275" t="s">
        <v>318</v>
      </c>
      <c r="B5" s="276" t="s">
        <v>192</v>
      </c>
      <c r="C5" s="276">
        <v>1230</v>
      </c>
      <c r="D5" s="277" t="s">
        <v>196</v>
      </c>
      <c r="E5" s="278">
        <v>7178.4</v>
      </c>
      <c r="F5" s="276">
        <v>0</v>
      </c>
      <c r="G5" s="276">
        <v>0</v>
      </c>
      <c r="H5" s="278">
        <v>7178.4</v>
      </c>
      <c r="I5" s="278">
        <v>1794.6</v>
      </c>
      <c r="J5" s="276">
        <v>0</v>
      </c>
      <c r="K5" s="276">
        <v>0</v>
      </c>
      <c r="L5" s="276">
        <v>0</v>
      </c>
      <c r="M5" s="278">
        <v>5383.8</v>
      </c>
      <c r="N5" s="278">
        <v>7178.4</v>
      </c>
    </row>
    <row r="6" spans="1:15" ht="24" x14ac:dyDescent="0.25">
      <c r="A6" s="275" t="s">
        <v>318</v>
      </c>
      <c r="B6" s="276" t="s">
        <v>192</v>
      </c>
      <c r="C6" s="276">
        <v>1310</v>
      </c>
      <c r="D6" s="277" t="s">
        <v>197</v>
      </c>
      <c r="E6" s="278">
        <v>2569696.08</v>
      </c>
      <c r="F6" s="278">
        <v>7620.78</v>
      </c>
      <c r="G6" s="278">
        <v>33288.65</v>
      </c>
      <c r="H6" s="278">
        <v>2544028.21</v>
      </c>
      <c r="I6" s="278">
        <v>622900.34</v>
      </c>
      <c r="J6" s="278">
        <v>564771.41</v>
      </c>
      <c r="K6" s="278">
        <v>564771.41</v>
      </c>
      <c r="L6" s="278">
        <v>564771.41</v>
      </c>
      <c r="M6" s="278">
        <v>1921127.87</v>
      </c>
      <c r="N6" s="278">
        <v>1979256.8</v>
      </c>
    </row>
    <row r="7" spans="1:15" ht="24" x14ac:dyDescent="0.25">
      <c r="A7" s="275" t="s">
        <v>318</v>
      </c>
      <c r="B7" s="276" t="s">
        <v>192</v>
      </c>
      <c r="C7" s="276">
        <v>1320</v>
      </c>
      <c r="D7" s="277" t="s">
        <v>198</v>
      </c>
      <c r="E7" s="278">
        <v>10202748.720000001</v>
      </c>
      <c r="F7" s="278">
        <v>183663.76</v>
      </c>
      <c r="G7" s="278">
        <v>188651.63</v>
      </c>
      <c r="H7" s="278">
        <v>10197760.85</v>
      </c>
      <c r="I7" s="278">
        <v>2723245.15</v>
      </c>
      <c r="J7" s="278">
        <v>2568651.85</v>
      </c>
      <c r="K7" s="278">
        <v>169957.43</v>
      </c>
      <c r="L7" s="278">
        <v>169957.43</v>
      </c>
      <c r="M7" s="278">
        <v>7474515.7000000002</v>
      </c>
      <c r="N7" s="278">
        <v>7629109</v>
      </c>
    </row>
    <row r="8" spans="1:15" x14ac:dyDescent="0.25">
      <c r="A8" s="275" t="s">
        <v>318</v>
      </c>
      <c r="B8" s="276" t="s">
        <v>192</v>
      </c>
      <c r="C8" s="276">
        <v>1330</v>
      </c>
      <c r="D8" s="277" t="s">
        <v>199</v>
      </c>
      <c r="E8" s="278">
        <v>9585897.4000000004</v>
      </c>
      <c r="F8" s="278">
        <v>11745.74</v>
      </c>
      <c r="G8" s="278">
        <v>22558.52</v>
      </c>
      <c r="H8" s="278">
        <v>9575084.6199999992</v>
      </c>
      <c r="I8" s="278">
        <v>2397407.2999999998</v>
      </c>
      <c r="J8" s="278">
        <v>1767369.41</v>
      </c>
      <c r="K8" s="278">
        <v>1767369.41</v>
      </c>
      <c r="L8" s="278">
        <v>1767369.41</v>
      </c>
      <c r="M8" s="278">
        <v>7177677.3200000003</v>
      </c>
      <c r="N8" s="278">
        <v>7807715.21</v>
      </c>
    </row>
    <row r="9" spans="1:15" x14ac:dyDescent="0.25">
      <c r="A9" s="275" t="s">
        <v>318</v>
      </c>
      <c r="B9" s="276" t="s">
        <v>192</v>
      </c>
      <c r="C9" s="276">
        <v>1440</v>
      </c>
      <c r="D9" s="277" t="s">
        <v>200</v>
      </c>
      <c r="E9" s="276">
        <v>0</v>
      </c>
      <c r="F9" s="278">
        <v>1027543.98</v>
      </c>
      <c r="G9" s="276">
        <v>0</v>
      </c>
      <c r="H9" s="278">
        <v>1027543.98</v>
      </c>
      <c r="I9" s="278">
        <v>1027543.98</v>
      </c>
      <c r="J9" s="278">
        <v>1027543.98</v>
      </c>
      <c r="K9" s="278">
        <v>1027543.98</v>
      </c>
      <c r="L9" s="278">
        <v>1027543.98</v>
      </c>
      <c r="M9" s="276">
        <v>0</v>
      </c>
      <c r="N9" s="276">
        <v>0</v>
      </c>
    </row>
    <row r="10" spans="1:15" ht="24" x14ac:dyDescent="0.25">
      <c r="A10" s="275" t="s">
        <v>318</v>
      </c>
      <c r="B10" s="276" t="s">
        <v>192</v>
      </c>
      <c r="C10" s="276">
        <v>1510</v>
      </c>
      <c r="D10" s="277" t="s">
        <v>201</v>
      </c>
      <c r="E10" s="278">
        <v>414675.12</v>
      </c>
      <c r="F10" s="278">
        <v>28790.99</v>
      </c>
      <c r="G10" s="278">
        <v>23695.279999999999</v>
      </c>
      <c r="H10" s="278">
        <v>419770.83</v>
      </c>
      <c r="I10" s="278">
        <v>132459.76999999999</v>
      </c>
      <c r="J10" s="278">
        <v>127674</v>
      </c>
      <c r="K10" s="278">
        <v>85029.5</v>
      </c>
      <c r="L10" s="278">
        <v>85029.5</v>
      </c>
      <c r="M10" s="278">
        <v>287311.06</v>
      </c>
      <c r="N10" s="278">
        <v>292096.83</v>
      </c>
    </row>
    <row r="11" spans="1:15" x14ac:dyDescent="0.25">
      <c r="A11" s="275" t="s">
        <v>318</v>
      </c>
      <c r="B11" s="276" t="s">
        <v>192</v>
      </c>
      <c r="C11" s="276">
        <v>1520</v>
      </c>
      <c r="D11" s="277" t="s">
        <v>202</v>
      </c>
      <c r="E11" s="278">
        <v>761094.81</v>
      </c>
      <c r="F11" s="276">
        <v>0</v>
      </c>
      <c r="G11" s="276">
        <v>0</v>
      </c>
      <c r="H11" s="278">
        <v>761094.81</v>
      </c>
      <c r="I11" s="278">
        <v>190273.74</v>
      </c>
      <c r="J11" s="276">
        <v>0</v>
      </c>
      <c r="K11" s="276">
        <v>0</v>
      </c>
      <c r="L11" s="276">
        <v>0</v>
      </c>
      <c r="M11" s="278">
        <v>570821.06999999995</v>
      </c>
      <c r="N11" s="278">
        <v>761094.81</v>
      </c>
    </row>
    <row r="12" spans="1:15" x14ac:dyDescent="0.25">
      <c r="A12" s="275" t="s">
        <v>318</v>
      </c>
      <c r="B12" s="276" t="s">
        <v>192</v>
      </c>
      <c r="C12" s="276">
        <v>1530</v>
      </c>
      <c r="D12" s="277" t="s">
        <v>203</v>
      </c>
      <c r="E12" s="278">
        <v>81459.23</v>
      </c>
      <c r="F12" s="276">
        <v>0</v>
      </c>
      <c r="G12" s="276">
        <v>0</v>
      </c>
      <c r="H12" s="278">
        <v>81459.23</v>
      </c>
      <c r="I12" s="278">
        <v>20364.810000000001</v>
      </c>
      <c r="J12" s="276">
        <v>0</v>
      </c>
      <c r="K12" s="276">
        <v>0</v>
      </c>
      <c r="L12" s="276">
        <v>0</v>
      </c>
      <c r="M12" s="278">
        <v>61094.42</v>
      </c>
      <c r="N12" s="278">
        <v>81459.23</v>
      </c>
    </row>
    <row r="13" spans="1:15" x14ac:dyDescent="0.25">
      <c r="A13" s="275" t="s">
        <v>318</v>
      </c>
      <c r="B13" s="276" t="s">
        <v>192</v>
      </c>
      <c r="C13" s="276">
        <v>1540</v>
      </c>
      <c r="D13" s="277" t="s">
        <v>204</v>
      </c>
      <c r="E13" s="278">
        <v>17430580.079999998</v>
      </c>
      <c r="F13" s="278">
        <v>28189147.800000001</v>
      </c>
      <c r="G13" s="278">
        <v>131087.14000000001</v>
      </c>
      <c r="H13" s="278">
        <v>45488640.740000002</v>
      </c>
      <c r="I13" s="278">
        <v>32491204.32</v>
      </c>
      <c r="J13" s="278">
        <v>10254875.41</v>
      </c>
      <c r="K13" s="278">
        <v>5433414.6600000001</v>
      </c>
      <c r="L13" s="278">
        <v>5433414.6600000001</v>
      </c>
      <c r="M13" s="278">
        <v>12997436.42</v>
      </c>
      <c r="N13" s="278">
        <v>35233765.329999998</v>
      </c>
    </row>
    <row r="14" spans="1:15" ht="24" x14ac:dyDescent="0.25">
      <c r="A14" s="275" t="s">
        <v>318</v>
      </c>
      <c r="B14" s="276" t="s">
        <v>192</v>
      </c>
      <c r="C14" s="276">
        <v>1590</v>
      </c>
      <c r="D14" s="277" t="s">
        <v>205</v>
      </c>
      <c r="E14" s="278">
        <v>506879.4</v>
      </c>
      <c r="F14" s="278">
        <v>13183.18</v>
      </c>
      <c r="G14" s="278">
        <v>24284.71</v>
      </c>
      <c r="H14" s="278">
        <v>495777.87</v>
      </c>
      <c r="I14" s="278">
        <v>128801.5</v>
      </c>
      <c r="J14" s="278">
        <v>116400.42</v>
      </c>
      <c r="K14" s="278">
        <v>116400.42</v>
      </c>
      <c r="L14" s="278">
        <v>116400.42</v>
      </c>
      <c r="M14" s="278">
        <v>366976.37</v>
      </c>
      <c r="N14" s="278">
        <v>379377.45</v>
      </c>
      <c r="O14" s="280"/>
    </row>
    <row r="15" spans="1:15" ht="24" x14ac:dyDescent="0.25">
      <c r="A15" s="275" t="s">
        <v>318</v>
      </c>
      <c r="B15" s="276" t="s">
        <v>192</v>
      </c>
      <c r="C15" s="276">
        <v>2110</v>
      </c>
      <c r="D15" s="277" t="s">
        <v>206</v>
      </c>
      <c r="E15" s="278">
        <v>75014.399999999994</v>
      </c>
      <c r="F15" s="278">
        <v>169096.97</v>
      </c>
      <c r="G15" s="278">
        <v>17212.3</v>
      </c>
      <c r="H15" s="278">
        <v>226899.07</v>
      </c>
      <c r="I15" s="278">
        <v>179999.39</v>
      </c>
      <c r="J15" s="278">
        <v>8453.27</v>
      </c>
      <c r="K15" s="278">
        <v>5317.76</v>
      </c>
      <c r="L15" s="278">
        <v>5317.76</v>
      </c>
      <c r="M15" s="278">
        <v>46899.68</v>
      </c>
      <c r="N15" s="278">
        <v>218445.8</v>
      </c>
      <c r="O15" s="280"/>
    </row>
    <row r="16" spans="1:15" ht="36" x14ac:dyDescent="0.25">
      <c r="A16" s="275" t="s">
        <v>319</v>
      </c>
      <c r="B16" s="276" t="s">
        <v>192</v>
      </c>
      <c r="C16" s="276">
        <v>2140</v>
      </c>
      <c r="D16" s="277" t="s">
        <v>207</v>
      </c>
      <c r="E16" s="278">
        <v>55305.96</v>
      </c>
      <c r="F16" s="278">
        <v>12126.83</v>
      </c>
      <c r="G16" s="276">
        <v>406.38</v>
      </c>
      <c r="H16" s="278">
        <v>67026.41</v>
      </c>
      <c r="I16" s="278">
        <v>19633.439999999999</v>
      </c>
      <c r="J16" s="278">
        <v>11246</v>
      </c>
      <c r="K16" s="276">
        <v>0</v>
      </c>
      <c r="L16" s="276">
        <v>0</v>
      </c>
      <c r="M16" s="278">
        <v>47392.97</v>
      </c>
      <c r="N16" s="278">
        <v>55780.41</v>
      </c>
    </row>
    <row r="17" spans="1:14" ht="24" x14ac:dyDescent="0.25">
      <c r="A17" s="275" t="s">
        <v>318</v>
      </c>
      <c r="B17" s="276" t="s">
        <v>192</v>
      </c>
      <c r="C17" s="276">
        <v>2150</v>
      </c>
      <c r="D17" s="277" t="s">
        <v>208</v>
      </c>
      <c r="E17" s="278">
        <v>43857</v>
      </c>
      <c r="F17" s="278">
        <v>62732.92</v>
      </c>
      <c r="G17" s="278">
        <v>36335.4</v>
      </c>
      <c r="H17" s="278">
        <v>70254.52</v>
      </c>
      <c r="I17" s="278">
        <v>68000</v>
      </c>
      <c r="J17" s="278">
        <v>68000</v>
      </c>
      <c r="K17" s="276">
        <v>0</v>
      </c>
      <c r="L17" s="276">
        <v>0</v>
      </c>
      <c r="M17" s="278">
        <v>2254.52</v>
      </c>
      <c r="N17" s="278">
        <v>2254.52</v>
      </c>
    </row>
    <row r="18" spans="1:14" x14ac:dyDescent="0.25">
      <c r="A18" s="275" t="s">
        <v>319</v>
      </c>
      <c r="B18" s="276" t="s">
        <v>192</v>
      </c>
      <c r="C18" s="276">
        <v>2160</v>
      </c>
      <c r="D18" s="277" t="s">
        <v>209</v>
      </c>
      <c r="E18" s="278">
        <v>47706.96</v>
      </c>
      <c r="F18" s="278">
        <v>10510.63</v>
      </c>
      <c r="G18" s="278">
        <v>9845.39</v>
      </c>
      <c r="H18" s="278">
        <v>48372.2</v>
      </c>
      <c r="I18" s="278">
        <v>9838</v>
      </c>
      <c r="J18" s="278">
        <v>9838</v>
      </c>
      <c r="K18" s="276">
        <v>0</v>
      </c>
      <c r="L18" s="276">
        <v>0</v>
      </c>
      <c r="M18" s="278">
        <v>38534.199999999997</v>
      </c>
      <c r="N18" s="278">
        <v>38534.199999999997</v>
      </c>
    </row>
    <row r="19" spans="1:14" ht="24" x14ac:dyDescent="0.25">
      <c r="A19" s="275" t="s">
        <v>318</v>
      </c>
      <c r="B19" s="276" t="s">
        <v>192</v>
      </c>
      <c r="C19" s="276">
        <v>2210</v>
      </c>
      <c r="D19" s="277" t="s">
        <v>210</v>
      </c>
      <c r="E19" s="278">
        <v>92871</v>
      </c>
      <c r="F19" s="278">
        <v>19600.05</v>
      </c>
      <c r="G19" s="278">
        <v>13298.56</v>
      </c>
      <c r="H19" s="278">
        <v>99172.49</v>
      </c>
      <c r="I19" s="278">
        <v>28199.61</v>
      </c>
      <c r="J19" s="278">
        <v>28199.61</v>
      </c>
      <c r="K19" s="278">
        <v>28199.61</v>
      </c>
      <c r="L19" s="278">
        <v>28199.61</v>
      </c>
      <c r="M19" s="278">
        <v>70972.88</v>
      </c>
      <c r="N19" s="278">
        <v>70972.88</v>
      </c>
    </row>
    <row r="20" spans="1:14" ht="24" x14ac:dyDescent="0.25">
      <c r="A20" s="275" t="s">
        <v>319</v>
      </c>
      <c r="B20" s="276" t="s">
        <v>192</v>
      </c>
      <c r="C20" s="276">
        <v>2230</v>
      </c>
      <c r="D20" s="277" t="s">
        <v>211</v>
      </c>
      <c r="E20" s="276">
        <v>43.2</v>
      </c>
      <c r="F20" s="278">
        <v>3600</v>
      </c>
      <c r="G20" s="276">
        <v>0</v>
      </c>
      <c r="H20" s="278">
        <v>3643.2</v>
      </c>
      <c r="I20" s="278">
        <v>3600</v>
      </c>
      <c r="J20" s="276">
        <v>0</v>
      </c>
      <c r="K20" s="276">
        <v>0</v>
      </c>
      <c r="L20" s="276">
        <v>0</v>
      </c>
      <c r="M20" s="276">
        <v>43.2</v>
      </c>
      <c r="N20" s="278">
        <v>3643.2</v>
      </c>
    </row>
    <row r="21" spans="1:14" ht="24" x14ac:dyDescent="0.25">
      <c r="A21" s="275" t="s">
        <v>319</v>
      </c>
      <c r="B21" s="276" t="s">
        <v>192</v>
      </c>
      <c r="C21" s="276">
        <v>2380</v>
      </c>
      <c r="D21" s="277" t="s">
        <v>212</v>
      </c>
      <c r="E21" s="278">
        <v>6903406</v>
      </c>
      <c r="F21" s="276">
        <v>0</v>
      </c>
      <c r="G21" s="276">
        <v>0</v>
      </c>
      <c r="H21" s="278">
        <v>6903406</v>
      </c>
      <c r="I21" s="276">
        <v>0</v>
      </c>
      <c r="J21" s="276">
        <v>0</v>
      </c>
      <c r="K21" s="276">
        <v>0</v>
      </c>
      <c r="L21" s="276">
        <v>0</v>
      </c>
      <c r="M21" s="278">
        <v>6903406</v>
      </c>
      <c r="N21" s="278">
        <v>6903406</v>
      </c>
    </row>
    <row r="22" spans="1:14" x14ac:dyDescent="0.25">
      <c r="A22" s="275" t="s">
        <v>319</v>
      </c>
      <c r="B22" s="276" t="s">
        <v>192</v>
      </c>
      <c r="C22" s="276">
        <v>2410</v>
      </c>
      <c r="D22" s="277" t="s">
        <v>213</v>
      </c>
      <c r="E22" s="278">
        <v>670894.71</v>
      </c>
      <c r="F22" s="278">
        <v>229944.31</v>
      </c>
      <c r="G22" s="278">
        <v>259962.34</v>
      </c>
      <c r="H22" s="278">
        <v>640876.68000000005</v>
      </c>
      <c r="I22" s="278">
        <v>84694.64</v>
      </c>
      <c r="J22" s="278">
        <v>84694.64</v>
      </c>
      <c r="K22" s="278">
        <v>8799.98</v>
      </c>
      <c r="L22" s="278">
        <v>8799.98</v>
      </c>
      <c r="M22" s="278">
        <v>556182.04</v>
      </c>
      <c r="N22" s="278">
        <v>556182.04</v>
      </c>
    </row>
    <row r="23" spans="1:14" x14ac:dyDescent="0.25">
      <c r="A23" s="275" t="s">
        <v>319</v>
      </c>
      <c r="B23" s="276" t="s">
        <v>192</v>
      </c>
      <c r="C23" s="276">
        <v>2420</v>
      </c>
      <c r="D23" s="277" t="s">
        <v>214</v>
      </c>
      <c r="E23" s="278">
        <v>335311.15999999997</v>
      </c>
      <c r="F23" s="278">
        <v>115130.42</v>
      </c>
      <c r="G23" s="278">
        <v>61026.42</v>
      </c>
      <c r="H23" s="278">
        <v>389415.16</v>
      </c>
      <c r="I23" s="278">
        <v>135029</v>
      </c>
      <c r="J23" s="278">
        <v>115029</v>
      </c>
      <c r="K23" s="278">
        <v>27052</v>
      </c>
      <c r="L23" s="278">
        <v>27052</v>
      </c>
      <c r="M23" s="278">
        <v>254386.16</v>
      </c>
      <c r="N23" s="278">
        <v>274386.15999999997</v>
      </c>
    </row>
    <row r="24" spans="1:14" x14ac:dyDescent="0.25">
      <c r="A24" s="275" t="s">
        <v>319</v>
      </c>
      <c r="B24" s="276" t="s">
        <v>192</v>
      </c>
      <c r="C24" s="276">
        <v>2430</v>
      </c>
      <c r="D24" s="277" t="s">
        <v>215</v>
      </c>
      <c r="E24" s="278">
        <v>2878.52</v>
      </c>
      <c r="F24" s="278">
        <v>40640.160000000003</v>
      </c>
      <c r="G24" s="278">
        <v>4187.1000000000004</v>
      </c>
      <c r="H24" s="278">
        <v>39331.58</v>
      </c>
      <c r="I24" s="278">
        <v>21320</v>
      </c>
      <c r="J24" s="278">
        <v>21320</v>
      </c>
      <c r="K24" s="278">
        <v>21320</v>
      </c>
      <c r="L24" s="278">
        <v>21320</v>
      </c>
      <c r="M24" s="278">
        <v>18011.580000000002</v>
      </c>
      <c r="N24" s="278">
        <v>18011.580000000002</v>
      </c>
    </row>
    <row r="25" spans="1:14" x14ac:dyDescent="0.25">
      <c r="A25" s="275" t="s">
        <v>319</v>
      </c>
      <c r="B25" s="276" t="s">
        <v>192</v>
      </c>
      <c r="C25" s="276">
        <v>2440</v>
      </c>
      <c r="D25" s="277" t="s">
        <v>216</v>
      </c>
      <c r="E25" s="278">
        <v>66629.899999999994</v>
      </c>
      <c r="F25" s="276">
        <v>0</v>
      </c>
      <c r="G25" s="276">
        <v>0</v>
      </c>
      <c r="H25" s="278">
        <v>66629.899999999994</v>
      </c>
      <c r="I25" s="276">
        <v>0</v>
      </c>
      <c r="J25" s="276">
        <v>0</v>
      </c>
      <c r="K25" s="276">
        <v>0</v>
      </c>
      <c r="L25" s="276">
        <v>0</v>
      </c>
      <c r="M25" s="278">
        <v>66629.899999999994</v>
      </c>
      <c r="N25" s="278">
        <v>66629.899999999994</v>
      </c>
    </row>
    <row r="26" spans="1:14" x14ac:dyDescent="0.25">
      <c r="A26" s="275" t="s">
        <v>318</v>
      </c>
      <c r="B26" s="276" t="s">
        <v>192</v>
      </c>
      <c r="C26" s="276">
        <v>2450</v>
      </c>
      <c r="D26" s="277" t="s">
        <v>217</v>
      </c>
      <c r="E26" s="276">
        <v>18.68</v>
      </c>
      <c r="F26" s="276">
        <v>0</v>
      </c>
      <c r="G26" s="276">
        <v>0</v>
      </c>
      <c r="H26" s="276">
        <v>18.68</v>
      </c>
      <c r="I26" s="276">
        <v>0</v>
      </c>
      <c r="J26" s="276">
        <v>0</v>
      </c>
      <c r="K26" s="276">
        <v>0</v>
      </c>
      <c r="L26" s="276">
        <v>0</v>
      </c>
      <c r="M26" s="276">
        <v>18.68</v>
      </c>
      <c r="N26" s="276">
        <v>18.68</v>
      </c>
    </row>
    <row r="27" spans="1:14" x14ac:dyDescent="0.25">
      <c r="A27" s="275" t="s">
        <v>320</v>
      </c>
      <c r="B27" s="276" t="s">
        <v>192</v>
      </c>
      <c r="C27" s="276">
        <v>2460</v>
      </c>
      <c r="D27" s="277" t="s">
        <v>218</v>
      </c>
      <c r="E27" s="278">
        <v>4704810.4800000004</v>
      </c>
      <c r="F27" s="278">
        <v>3380082.87</v>
      </c>
      <c r="G27" s="278">
        <v>3437765.97</v>
      </c>
      <c r="H27" s="278">
        <v>4647127.38</v>
      </c>
      <c r="I27" s="278">
        <v>1927023.62</v>
      </c>
      <c r="J27" s="278">
        <v>126186.86</v>
      </c>
      <c r="K27" s="278">
        <v>15197.72</v>
      </c>
      <c r="L27" s="278">
        <v>15197.72</v>
      </c>
      <c r="M27" s="278">
        <v>2720103.76</v>
      </c>
      <c r="N27" s="278">
        <v>4520940.5199999996</v>
      </c>
    </row>
    <row r="28" spans="1:14" ht="24" x14ac:dyDescent="0.25">
      <c r="A28" s="275" t="s">
        <v>321</v>
      </c>
      <c r="B28" s="276" t="s">
        <v>192</v>
      </c>
      <c r="C28" s="276">
        <v>2470</v>
      </c>
      <c r="D28" s="277" t="s">
        <v>219</v>
      </c>
      <c r="E28" s="278">
        <v>5231196.5999999996</v>
      </c>
      <c r="F28" s="278">
        <v>3041128.14</v>
      </c>
      <c r="G28" s="278">
        <v>2882459.29</v>
      </c>
      <c r="H28" s="278">
        <v>5389865.4500000002</v>
      </c>
      <c r="I28" s="278">
        <v>2498788.44</v>
      </c>
      <c r="J28" s="278">
        <v>268943.09000000003</v>
      </c>
      <c r="K28" s="278">
        <v>31053.1</v>
      </c>
      <c r="L28" s="278">
        <v>31053.1</v>
      </c>
      <c r="M28" s="278">
        <v>2891077.01</v>
      </c>
      <c r="N28" s="278">
        <v>5120922.3600000003</v>
      </c>
    </row>
    <row r="29" spans="1:14" x14ac:dyDescent="0.25">
      <c r="A29" s="275" t="s">
        <v>321</v>
      </c>
      <c r="B29" s="276" t="s">
        <v>192</v>
      </c>
      <c r="C29" s="276">
        <v>2480</v>
      </c>
      <c r="D29" s="277" t="s">
        <v>220</v>
      </c>
      <c r="E29" s="278">
        <v>272603.13</v>
      </c>
      <c r="F29" s="278">
        <v>23032.98</v>
      </c>
      <c r="G29" s="278">
        <v>18003.48</v>
      </c>
      <c r="H29" s="278">
        <v>277632.63</v>
      </c>
      <c r="I29" s="278">
        <v>36111.699999999997</v>
      </c>
      <c r="J29" s="276">
        <v>780</v>
      </c>
      <c r="K29" s="276">
        <v>0</v>
      </c>
      <c r="L29" s="276">
        <v>0</v>
      </c>
      <c r="M29" s="278">
        <v>241520.93</v>
      </c>
      <c r="N29" s="278">
        <v>276852.63</v>
      </c>
    </row>
    <row r="30" spans="1:14" ht="24" x14ac:dyDescent="0.25">
      <c r="A30" s="275" t="s">
        <v>321</v>
      </c>
      <c r="B30" s="276" t="s">
        <v>192</v>
      </c>
      <c r="C30" s="276">
        <v>2490</v>
      </c>
      <c r="D30" s="277" t="s">
        <v>221</v>
      </c>
      <c r="E30" s="278">
        <v>534093.24</v>
      </c>
      <c r="F30" s="278">
        <v>9138.68</v>
      </c>
      <c r="G30" s="278">
        <v>21197.85</v>
      </c>
      <c r="H30" s="278">
        <v>522034.07</v>
      </c>
      <c r="I30" s="278">
        <v>16418.79</v>
      </c>
      <c r="J30" s="278">
        <v>15236.24</v>
      </c>
      <c r="K30" s="276">
        <v>85.34</v>
      </c>
      <c r="L30" s="276">
        <v>85.34</v>
      </c>
      <c r="M30" s="278">
        <v>505615.28</v>
      </c>
      <c r="N30" s="278">
        <v>506797.83</v>
      </c>
    </row>
    <row r="31" spans="1:14" x14ac:dyDescent="0.25">
      <c r="A31" s="275" t="s">
        <v>320</v>
      </c>
      <c r="B31" s="276" t="s">
        <v>192</v>
      </c>
      <c r="C31" s="276">
        <v>2510</v>
      </c>
      <c r="D31" s="277" t="s">
        <v>222</v>
      </c>
      <c r="E31" s="278">
        <v>12893534.23</v>
      </c>
      <c r="F31" s="278">
        <v>5963825.1100000003</v>
      </c>
      <c r="G31" s="278">
        <v>7453614.9299999997</v>
      </c>
      <c r="H31" s="278">
        <v>11403744.41</v>
      </c>
      <c r="I31" s="278">
        <v>101172.64</v>
      </c>
      <c r="J31" s="278">
        <v>66058.81</v>
      </c>
      <c r="K31" s="276">
        <v>0</v>
      </c>
      <c r="L31" s="276">
        <v>0</v>
      </c>
      <c r="M31" s="278">
        <v>11302571.77</v>
      </c>
      <c r="N31" s="278">
        <v>11337685.6</v>
      </c>
    </row>
    <row r="32" spans="1:14" ht="24" x14ac:dyDescent="0.25">
      <c r="A32" s="275" t="s">
        <v>320</v>
      </c>
      <c r="B32" s="276" t="s">
        <v>192</v>
      </c>
      <c r="C32" s="276">
        <v>2550</v>
      </c>
      <c r="D32" s="277" t="s">
        <v>223</v>
      </c>
      <c r="E32" s="278">
        <v>50661.120000000003</v>
      </c>
      <c r="F32" s="278">
        <v>41974.17</v>
      </c>
      <c r="G32" s="278">
        <v>37135.050000000003</v>
      </c>
      <c r="H32" s="278">
        <v>55500.24</v>
      </c>
      <c r="I32" s="278">
        <v>34082.639999999999</v>
      </c>
      <c r="J32" s="278">
        <v>1737.78</v>
      </c>
      <c r="K32" s="276">
        <v>0</v>
      </c>
      <c r="L32" s="276">
        <v>0</v>
      </c>
      <c r="M32" s="278">
        <v>21417.599999999999</v>
      </c>
      <c r="N32" s="278">
        <v>53762.46</v>
      </c>
    </row>
    <row r="33" spans="1:14" ht="24" x14ac:dyDescent="0.25">
      <c r="A33" s="275" t="s">
        <v>321</v>
      </c>
      <c r="B33" s="276" t="s">
        <v>192</v>
      </c>
      <c r="C33" s="276">
        <v>2560</v>
      </c>
      <c r="D33" s="277" t="s">
        <v>224</v>
      </c>
      <c r="E33" s="278">
        <v>1511350.44</v>
      </c>
      <c r="F33" s="278">
        <v>830588.5</v>
      </c>
      <c r="G33" s="278">
        <v>638805.97</v>
      </c>
      <c r="H33" s="278">
        <v>1703132.97</v>
      </c>
      <c r="I33" s="278">
        <v>875856.21</v>
      </c>
      <c r="J33" s="278">
        <v>143049.32999999999</v>
      </c>
      <c r="K33" s="278">
        <v>61718.85</v>
      </c>
      <c r="L33" s="278">
        <v>61718.85</v>
      </c>
      <c r="M33" s="278">
        <v>827276.76</v>
      </c>
      <c r="N33" s="278">
        <v>1560083.64</v>
      </c>
    </row>
    <row r="34" spans="1:14" x14ac:dyDescent="0.25">
      <c r="A34" s="275" t="s">
        <v>320</v>
      </c>
      <c r="B34" s="276" t="s">
        <v>192</v>
      </c>
      <c r="C34" s="276">
        <v>2590</v>
      </c>
      <c r="D34" s="277" t="s">
        <v>225</v>
      </c>
      <c r="E34" s="278">
        <v>1683.85</v>
      </c>
      <c r="F34" s="276">
        <v>571.61</v>
      </c>
      <c r="G34" s="276">
        <v>571.61</v>
      </c>
      <c r="H34" s="278">
        <v>1683.85</v>
      </c>
      <c r="I34" s="276">
        <v>711.93</v>
      </c>
      <c r="J34" s="276">
        <v>711.93</v>
      </c>
      <c r="K34" s="276">
        <v>711.93</v>
      </c>
      <c r="L34" s="276">
        <v>711.93</v>
      </c>
      <c r="M34" s="276">
        <v>971.92</v>
      </c>
      <c r="N34" s="276">
        <v>971.92</v>
      </c>
    </row>
    <row r="35" spans="1:14" ht="24" x14ac:dyDescent="0.25">
      <c r="A35" s="275" t="s">
        <v>319</v>
      </c>
      <c r="B35" s="276" t="s">
        <v>192</v>
      </c>
      <c r="C35" s="276">
        <v>2610</v>
      </c>
      <c r="D35" s="277" t="s">
        <v>226</v>
      </c>
      <c r="E35" s="278">
        <v>12748833.050000001</v>
      </c>
      <c r="F35" s="278">
        <v>14729271.789999999</v>
      </c>
      <c r="G35" s="278">
        <v>14575396.91</v>
      </c>
      <c r="H35" s="278">
        <v>12902707.93</v>
      </c>
      <c r="I35" s="278">
        <v>11096025.560000001</v>
      </c>
      <c r="J35" s="278">
        <v>1595115.51</v>
      </c>
      <c r="K35" s="278">
        <v>820347.03</v>
      </c>
      <c r="L35" s="278">
        <v>820347.03</v>
      </c>
      <c r="M35" s="278">
        <v>1806682.37</v>
      </c>
      <c r="N35" s="278">
        <v>11307592.42</v>
      </c>
    </row>
    <row r="36" spans="1:14" x14ac:dyDescent="0.25">
      <c r="A36" s="275" t="s">
        <v>319</v>
      </c>
      <c r="B36" s="276" t="s">
        <v>192</v>
      </c>
      <c r="C36" s="276">
        <v>2710</v>
      </c>
      <c r="D36" s="277" t="s">
        <v>227</v>
      </c>
      <c r="E36" s="278">
        <v>124752.84</v>
      </c>
      <c r="F36" s="278">
        <v>151097.57</v>
      </c>
      <c r="G36" s="278">
        <v>51767.76</v>
      </c>
      <c r="H36" s="278">
        <v>224082.65</v>
      </c>
      <c r="I36" s="278">
        <v>135292.35</v>
      </c>
      <c r="J36" s="276">
        <v>0</v>
      </c>
      <c r="K36" s="276">
        <v>0</v>
      </c>
      <c r="L36" s="276">
        <v>0</v>
      </c>
      <c r="M36" s="278">
        <v>88790.3</v>
      </c>
      <c r="N36" s="278">
        <v>224082.65</v>
      </c>
    </row>
    <row r="37" spans="1:14" ht="24" x14ac:dyDescent="0.25">
      <c r="A37" s="275" t="s">
        <v>319</v>
      </c>
      <c r="B37" s="276" t="s">
        <v>192</v>
      </c>
      <c r="C37" s="276">
        <v>2720</v>
      </c>
      <c r="D37" s="277" t="s">
        <v>228</v>
      </c>
      <c r="E37" s="278">
        <v>703504.2</v>
      </c>
      <c r="F37" s="278">
        <v>190537.32</v>
      </c>
      <c r="G37" s="278">
        <v>177288.32000000001</v>
      </c>
      <c r="H37" s="278">
        <v>716753.2</v>
      </c>
      <c r="I37" s="278">
        <v>168790.75</v>
      </c>
      <c r="J37" s="278">
        <v>12839.08</v>
      </c>
      <c r="K37" s="276">
        <v>500</v>
      </c>
      <c r="L37" s="276">
        <v>500</v>
      </c>
      <c r="M37" s="278">
        <v>547962.44999999995</v>
      </c>
      <c r="N37" s="278">
        <v>703914.12</v>
      </c>
    </row>
    <row r="38" spans="1:14" x14ac:dyDescent="0.25">
      <c r="A38" s="275" t="s">
        <v>319</v>
      </c>
      <c r="B38" s="276" t="s">
        <v>192</v>
      </c>
      <c r="C38" s="276">
        <v>2730</v>
      </c>
      <c r="D38" s="277" t="s">
        <v>229</v>
      </c>
      <c r="E38" s="276">
        <v>0</v>
      </c>
      <c r="F38" s="278">
        <v>1920</v>
      </c>
      <c r="G38" s="276">
        <v>0</v>
      </c>
      <c r="H38" s="278">
        <v>1920</v>
      </c>
      <c r="I38" s="278">
        <v>1600</v>
      </c>
      <c r="J38" s="278">
        <v>1600</v>
      </c>
      <c r="K38" s="278">
        <v>1600</v>
      </c>
      <c r="L38" s="278">
        <v>1600</v>
      </c>
      <c r="M38" s="276">
        <v>320</v>
      </c>
      <c r="N38" s="276">
        <v>320</v>
      </c>
    </row>
    <row r="39" spans="1:14" x14ac:dyDescent="0.25">
      <c r="A39" s="275" t="s">
        <v>319</v>
      </c>
      <c r="B39" s="276" t="s">
        <v>192</v>
      </c>
      <c r="C39" s="276">
        <v>2740</v>
      </c>
      <c r="D39" s="277" t="s">
        <v>230</v>
      </c>
      <c r="E39" s="278">
        <v>8850.99</v>
      </c>
      <c r="F39" s="276">
        <v>0</v>
      </c>
      <c r="G39" s="276">
        <v>0</v>
      </c>
      <c r="H39" s="278">
        <v>8850.99</v>
      </c>
      <c r="I39" s="276">
        <v>0</v>
      </c>
      <c r="J39" s="276">
        <v>0</v>
      </c>
      <c r="K39" s="276">
        <v>0</v>
      </c>
      <c r="L39" s="276">
        <v>0</v>
      </c>
      <c r="M39" s="278">
        <v>8850.99</v>
      </c>
      <c r="N39" s="278">
        <v>8850.99</v>
      </c>
    </row>
    <row r="40" spans="1:14" x14ac:dyDescent="0.25">
      <c r="A40" s="275" t="s">
        <v>319</v>
      </c>
      <c r="B40" s="276" t="s">
        <v>192</v>
      </c>
      <c r="C40" s="276">
        <v>2910</v>
      </c>
      <c r="D40" s="277" t="s">
        <v>231</v>
      </c>
      <c r="E40" s="278">
        <v>659115.96</v>
      </c>
      <c r="F40" s="278">
        <v>506120.04</v>
      </c>
      <c r="G40" s="278">
        <v>507940.99</v>
      </c>
      <c r="H40" s="278">
        <v>657295.01</v>
      </c>
      <c r="I40" s="278">
        <v>434651.65</v>
      </c>
      <c r="J40" s="278">
        <v>170652.37</v>
      </c>
      <c r="K40" s="278">
        <v>1039.6300000000001</v>
      </c>
      <c r="L40" s="278">
        <v>1039.6300000000001</v>
      </c>
      <c r="M40" s="278">
        <v>222643.36</v>
      </c>
      <c r="N40" s="278">
        <v>486642.64</v>
      </c>
    </row>
    <row r="41" spans="1:14" ht="24" x14ac:dyDescent="0.25">
      <c r="A41" s="275" t="s">
        <v>318</v>
      </c>
      <c r="B41" s="276" t="s">
        <v>192</v>
      </c>
      <c r="C41" s="276">
        <v>2920</v>
      </c>
      <c r="D41" s="277" t="s">
        <v>232</v>
      </c>
      <c r="E41" s="278">
        <v>2329.4</v>
      </c>
      <c r="F41" s="276">
        <v>994.5</v>
      </c>
      <c r="G41" s="276">
        <v>586.52</v>
      </c>
      <c r="H41" s="278">
        <v>2737.38</v>
      </c>
      <c r="I41" s="278">
        <v>1047.82</v>
      </c>
      <c r="J41" s="278">
        <v>1047.82</v>
      </c>
      <c r="K41" s="278">
        <v>1047.82</v>
      </c>
      <c r="L41" s="278">
        <v>1047.82</v>
      </c>
      <c r="M41" s="278">
        <v>1689.56</v>
      </c>
      <c r="N41" s="278">
        <v>1689.56</v>
      </c>
    </row>
    <row r="42" spans="1:14" ht="48" x14ac:dyDescent="0.25">
      <c r="A42" s="275" t="s">
        <v>319</v>
      </c>
      <c r="B42" s="276" t="s">
        <v>192</v>
      </c>
      <c r="C42" s="276">
        <v>2930</v>
      </c>
      <c r="D42" s="277" t="s">
        <v>233</v>
      </c>
      <c r="E42" s="278">
        <v>60071.040000000001</v>
      </c>
      <c r="F42" s="278">
        <v>10547.79</v>
      </c>
      <c r="G42" s="278">
        <v>3310.43</v>
      </c>
      <c r="H42" s="278">
        <v>67308.399999999994</v>
      </c>
      <c r="I42" s="278">
        <v>11350</v>
      </c>
      <c r="J42" s="278">
        <v>5675</v>
      </c>
      <c r="K42" s="276">
        <v>0</v>
      </c>
      <c r="L42" s="276">
        <v>0</v>
      </c>
      <c r="M42" s="278">
        <v>55958.400000000001</v>
      </c>
      <c r="N42" s="278">
        <v>61633.4</v>
      </c>
    </row>
    <row r="43" spans="1:14" ht="36" x14ac:dyDescent="0.25">
      <c r="A43" s="275" t="s">
        <v>319</v>
      </c>
      <c r="B43" s="276" t="s">
        <v>192</v>
      </c>
      <c r="C43" s="276">
        <v>2940</v>
      </c>
      <c r="D43" s="277" t="s">
        <v>234</v>
      </c>
      <c r="E43" s="278">
        <v>21220.799999999999</v>
      </c>
      <c r="F43" s="276">
        <v>872.41</v>
      </c>
      <c r="G43" s="276">
        <v>0</v>
      </c>
      <c r="H43" s="278">
        <v>22093.21</v>
      </c>
      <c r="I43" s="276">
        <v>872.41</v>
      </c>
      <c r="J43" s="276">
        <v>872.41</v>
      </c>
      <c r="K43" s="276">
        <v>872.41</v>
      </c>
      <c r="L43" s="276">
        <v>872.41</v>
      </c>
      <c r="M43" s="278">
        <v>21220.799999999999</v>
      </c>
      <c r="N43" s="278">
        <v>21220.799999999999</v>
      </c>
    </row>
    <row r="44" spans="1:14" ht="24" x14ac:dyDescent="0.25">
      <c r="A44" s="275" t="s">
        <v>319</v>
      </c>
      <c r="B44" s="276" t="s">
        <v>192</v>
      </c>
      <c r="C44" s="276">
        <v>2960</v>
      </c>
      <c r="D44" s="277" t="s">
        <v>235</v>
      </c>
      <c r="E44" s="278">
        <v>459690.6</v>
      </c>
      <c r="F44" s="278">
        <v>100067.62</v>
      </c>
      <c r="G44" s="278">
        <v>66987.89</v>
      </c>
      <c r="H44" s="278">
        <v>492770.33</v>
      </c>
      <c r="I44" s="278">
        <v>114270.34</v>
      </c>
      <c r="J44" s="278">
        <v>99143.34</v>
      </c>
      <c r="K44" s="278">
        <v>44860.22</v>
      </c>
      <c r="L44" s="278">
        <v>44860.22</v>
      </c>
      <c r="M44" s="278">
        <v>378499.99</v>
      </c>
      <c r="N44" s="278">
        <v>393626.99</v>
      </c>
    </row>
    <row r="45" spans="1:14" ht="24" x14ac:dyDescent="0.25">
      <c r="A45" s="275" t="s">
        <v>319</v>
      </c>
      <c r="B45" s="276" t="s">
        <v>192</v>
      </c>
      <c r="C45" s="276">
        <v>2980</v>
      </c>
      <c r="D45" s="277" t="s">
        <v>236</v>
      </c>
      <c r="E45" s="278">
        <v>262981.2</v>
      </c>
      <c r="F45" s="278">
        <v>143134.75</v>
      </c>
      <c r="G45" s="278">
        <v>208904.03</v>
      </c>
      <c r="H45" s="278">
        <v>197211.92</v>
      </c>
      <c r="I45" s="278">
        <v>14250</v>
      </c>
      <c r="J45" s="278">
        <v>14250</v>
      </c>
      <c r="K45" s="276">
        <v>0</v>
      </c>
      <c r="L45" s="276">
        <v>0</v>
      </c>
      <c r="M45" s="278">
        <v>182961.92000000001</v>
      </c>
      <c r="N45" s="278">
        <v>182961.92000000001</v>
      </c>
    </row>
    <row r="46" spans="1:14" x14ac:dyDescent="0.25">
      <c r="A46" s="275" t="s">
        <v>318</v>
      </c>
      <c r="B46" s="276" t="s">
        <v>192</v>
      </c>
      <c r="C46" s="276">
        <v>3110</v>
      </c>
      <c r="D46" s="277" t="s">
        <v>237</v>
      </c>
      <c r="E46" s="278">
        <v>73592369.650000006</v>
      </c>
      <c r="F46" s="278">
        <v>111869166.37</v>
      </c>
      <c r="G46" s="278">
        <v>48412385.140000001</v>
      </c>
      <c r="H46" s="278">
        <v>137049150.88</v>
      </c>
      <c r="I46" s="278">
        <v>74002244.189999998</v>
      </c>
      <c r="J46" s="278">
        <v>69343702.829999998</v>
      </c>
      <c r="K46" s="278">
        <v>46998771.030000001</v>
      </c>
      <c r="L46" s="278">
        <v>46998771.030000001</v>
      </c>
      <c r="M46" s="278">
        <v>63046906.689999998</v>
      </c>
      <c r="N46" s="278">
        <v>67705448.049999997</v>
      </c>
    </row>
    <row r="47" spans="1:14" x14ac:dyDescent="0.25">
      <c r="A47" s="275" t="s">
        <v>319</v>
      </c>
      <c r="B47" s="276" t="s">
        <v>192</v>
      </c>
      <c r="C47" s="276">
        <v>3130</v>
      </c>
      <c r="D47" s="277" t="s">
        <v>238</v>
      </c>
      <c r="E47" s="278">
        <v>21939.599999999999</v>
      </c>
      <c r="F47" s="276">
        <v>0</v>
      </c>
      <c r="G47" s="276">
        <v>0</v>
      </c>
      <c r="H47" s="278">
        <v>21939.599999999999</v>
      </c>
      <c r="I47" s="276">
        <v>0</v>
      </c>
      <c r="J47" s="276">
        <v>0</v>
      </c>
      <c r="K47" s="276">
        <v>0</v>
      </c>
      <c r="L47" s="276">
        <v>0</v>
      </c>
      <c r="M47" s="278">
        <v>21939.599999999999</v>
      </c>
      <c r="N47" s="278">
        <v>21939.599999999999</v>
      </c>
    </row>
    <row r="48" spans="1:14" x14ac:dyDescent="0.25">
      <c r="A48" s="275" t="s">
        <v>319</v>
      </c>
      <c r="B48" s="276" t="s">
        <v>192</v>
      </c>
      <c r="C48" s="276">
        <v>3140</v>
      </c>
      <c r="D48" s="277" t="s">
        <v>239</v>
      </c>
      <c r="E48" s="278">
        <v>58596.24</v>
      </c>
      <c r="F48" s="278">
        <v>50075.62</v>
      </c>
      <c r="G48" s="278">
        <v>50075.62</v>
      </c>
      <c r="H48" s="278">
        <v>58596.24</v>
      </c>
      <c r="I48" s="278">
        <v>54958.64</v>
      </c>
      <c r="J48" s="278">
        <v>13306.36</v>
      </c>
      <c r="K48" s="278">
        <v>13306.36</v>
      </c>
      <c r="L48" s="278">
        <v>13306.36</v>
      </c>
      <c r="M48" s="278">
        <v>3637.6</v>
      </c>
      <c r="N48" s="278">
        <v>45289.88</v>
      </c>
    </row>
    <row r="49" spans="1:14" x14ac:dyDescent="0.25">
      <c r="A49" s="275" t="s">
        <v>319</v>
      </c>
      <c r="B49" s="276" t="s">
        <v>192</v>
      </c>
      <c r="C49" s="276">
        <v>3150</v>
      </c>
      <c r="D49" s="277" t="s">
        <v>240</v>
      </c>
      <c r="E49" s="278">
        <v>22653.72</v>
      </c>
      <c r="F49" s="276">
        <v>0</v>
      </c>
      <c r="G49" s="276">
        <v>0</v>
      </c>
      <c r="H49" s="278">
        <v>22653.72</v>
      </c>
      <c r="I49" s="278">
        <v>3432.76</v>
      </c>
      <c r="J49" s="278">
        <v>3432.76</v>
      </c>
      <c r="K49" s="278">
        <v>2406.86</v>
      </c>
      <c r="L49" s="278">
        <v>2406.86</v>
      </c>
      <c r="M49" s="278">
        <v>19220.96</v>
      </c>
      <c r="N49" s="278">
        <v>19220.96</v>
      </c>
    </row>
    <row r="50" spans="1:14" ht="36" x14ac:dyDescent="0.25">
      <c r="A50" s="275" t="s">
        <v>319</v>
      </c>
      <c r="B50" s="276" t="s">
        <v>192</v>
      </c>
      <c r="C50" s="276">
        <v>3170</v>
      </c>
      <c r="D50" s="277" t="s">
        <v>241</v>
      </c>
      <c r="E50" s="278">
        <v>197226.36</v>
      </c>
      <c r="F50" s="278">
        <v>159680.07999999999</v>
      </c>
      <c r="G50" s="278">
        <v>164360.07999999999</v>
      </c>
      <c r="H50" s="278">
        <v>192546.36</v>
      </c>
      <c r="I50" s="278">
        <v>172468.15</v>
      </c>
      <c r="J50" s="278">
        <v>42931.09</v>
      </c>
      <c r="K50" s="278">
        <v>42414.82</v>
      </c>
      <c r="L50" s="278">
        <v>42414.82</v>
      </c>
      <c r="M50" s="278">
        <v>20078.21</v>
      </c>
      <c r="N50" s="278">
        <v>149615.26999999999</v>
      </c>
    </row>
    <row r="51" spans="1:14" x14ac:dyDescent="0.25">
      <c r="A51" s="275" t="s">
        <v>319</v>
      </c>
      <c r="B51" s="276" t="s">
        <v>192</v>
      </c>
      <c r="C51" s="276">
        <v>3180</v>
      </c>
      <c r="D51" s="277" t="s">
        <v>242</v>
      </c>
      <c r="E51" s="278">
        <v>1171.8</v>
      </c>
      <c r="F51" s="276">
        <v>0</v>
      </c>
      <c r="G51" s="276">
        <v>0</v>
      </c>
      <c r="H51" s="278">
        <v>1171.8</v>
      </c>
      <c r="I51" s="276">
        <v>0</v>
      </c>
      <c r="J51" s="276">
        <v>0</v>
      </c>
      <c r="K51" s="276">
        <v>0</v>
      </c>
      <c r="L51" s="276">
        <v>0</v>
      </c>
      <c r="M51" s="278">
        <v>1171.8</v>
      </c>
      <c r="N51" s="278">
        <v>1171.8</v>
      </c>
    </row>
    <row r="52" spans="1:14" ht="36" x14ac:dyDescent="0.25">
      <c r="A52" s="275" t="s">
        <v>319</v>
      </c>
      <c r="B52" s="276" t="s">
        <v>192</v>
      </c>
      <c r="C52" s="276">
        <v>3230</v>
      </c>
      <c r="D52" s="277" t="s">
        <v>243</v>
      </c>
      <c r="E52" s="278">
        <v>61026</v>
      </c>
      <c r="F52" s="278">
        <v>74740.36</v>
      </c>
      <c r="G52" s="278">
        <v>80845</v>
      </c>
      <c r="H52" s="278">
        <v>54921.36</v>
      </c>
      <c r="I52" s="278">
        <v>7077.84</v>
      </c>
      <c r="J52" s="278">
        <v>6401.12</v>
      </c>
      <c r="K52" s="278">
        <v>3345.76</v>
      </c>
      <c r="L52" s="278">
        <v>3345.76</v>
      </c>
      <c r="M52" s="278">
        <v>47843.519999999997</v>
      </c>
      <c r="N52" s="278">
        <v>48520.24</v>
      </c>
    </row>
    <row r="53" spans="1:14" ht="24" x14ac:dyDescent="0.25">
      <c r="A53" s="275" t="s">
        <v>319</v>
      </c>
      <c r="B53" s="276" t="s">
        <v>192</v>
      </c>
      <c r="C53" s="276">
        <v>3250</v>
      </c>
      <c r="D53" s="277" t="s">
        <v>244</v>
      </c>
      <c r="E53" s="278">
        <v>204289.56</v>
      </c>
      <c r="F53" s="278">
        <v>794975.87</v>
      </c>
      <c r="G53" s="278">
        <v>187265.43</v>
      </c>
      <c r="H53" s="278">
        <v>812000</v>
      </c>
      <c r="I53" s="278">
        <v>812000</v>
      </c>
      <c r="J53" s="276">
        <v>0</v>
      </c>
      <c r="K53" s="276">
        <v>0</v>
      </c>
      <c r="L53" s="276">
        <v>0</v>
      </c>
      <c r="M53" s="276">
        <v>0</v>
      </c>
      <c r="N53" s="278">
        <v>812000</v>
      </c>
    </row>
    <row r="54" spans="1:14" ht="24" x14ac:dyDescent="0.25">
      <c r="A54" s="275" t="s">
        <v>318</v>
      </c>
      <c r="B54" s="276" t="s">
        <v>192</v>
      </c>
      <c r="C54" s="276">
        <v>3260</v>
      </c>
      <c r="D54" s="277" t="s">
        <v>245</v>
      </c>
      <c r="E54" s="278">
        <v>8510722.5299999993</v>
      </c>
      <c r="F54" s="278">
        <v>7466126.3300000001</v>
      </c>
      <c r="G54" s="278">
        <v>8799031.5199999996</v>
      </c>
      <c r="H54" s="278">
        <v>7177817.3399999999</v>
      </c>
      <c r="I54" s="278">
        <v>5319753.75</v>
      </c>
      <c r="J54" s="278">
        <v>860640</v>
      </c>
      <c r="K54" s="278">
        <v>320759.73</v>
      </c>
      <c r="L54" s="278">
        <v>320759.73</v>
      </c>
      <c r="M54" s="278">
        <v>1858063.59</v>
      </c>
      <c r="N54" s="278">
        <v>6317177.3399999999</v>
      </c>
    </row>
    <row r="55" spans="1:14" x14ac:dyDescent="0.25">
      <c r="A55" s="275" t="s">
        <v>319</v>
      </c>
      <c r="B55" s="276" t="s">
        <v>192</v>
      </c>
      <c r="C55" s="276">
        <v>3290</v>
      </c>
      <c r="D55" s="277" t="s">
        <v>246</v>
      </c>
      <c r="E55" s="278">
        <v>253935.5</v>
      </c>
      <c r="F55" s="278">
        <v>216025.82</v>
      </c>
      <c r="G55" s="278">
        <v>148492.12</v>
      </c>
      <c r="H55" s="278">
        <v>321469.2</v>
      </c>
      <c r="I55" s="278">
        <v>187785</v>
      </c>
      <c r="J55" s="278">
        <v>26845</v>
      </c>
      <c r="K55" s="276">
        <v>0</v>
      </c>
      <c r="L55" s="276">
        <v>0</v>
      </c>
      <c r="M55" s="278">
        <v>133684.20000000001</v>
      </c>
      <c r="N55" s="278">
        <v>294624.2</v>
      </c>
    </row>
    <row r="56" spans="1:14" ht="36" x14ac:dyDescent="0.25">
      <c r="A56" s="275" t="s">
        <v>319</v>
      </c>
      <c r="B56" s="276" t="s">
        <v>192</v>
      </c>
      <c r="C56" s="276">
        <v>3360</v>
      </c>
      <c r="D56" s="277" t="s">
        <v>247</v>
      </c>
      <c r="E56" s="278">
        <v>2889</v>
      </c>
      <c r="F56" s="276">
        <v>0</v>
      </c>
      <c r="G56" s="276">
        <v>0</v>
      </c>
      <c r="H56" s="278">
        <v>2889</v>
      </c>
      <c r="I56" s="276">
        <v>0</v>
      </c>
      <c r="J56" s="276">
        <v>0</v>
      </c>
      <c r="K56" s="276">
        <v>0</v>
      </c>
      <c r="L56" s="276">
        <v>0</v>
      </c>
      <c r="M56" s="278">
        <v>2889</v>
      </c>
      <c r="N56" s="278">
        <v>2889</v>
      </c>
    </row>
    <row r="57" spans="1:14" x14ac:dyDescent="0.25">
      <c r="A57" s="275" t="s">
        <v>318</v>
      </c>
      <c r="B57" s="276" t="s">
        <v>192</v>
      </c>
      <c r="C57" s="276">
        <v>3380</v>
      </c>
      <c r="D57" s="277" t="s">
        <v>248</v>
      </c>
      <c r="E57" s="278">
        <v>18377265.870000001</v>
      </c>
      <c r="F57" s="278">
        <v>21758509.600000001</v>
      </c>
      <c r="G57" s="278">
        <v>26640975.120000001</v>
      </c>
      <c r="H57" s="278">
        <v>13494800.35</v>
      </c>
      <c r="I57" s="278">
        <v>7289240</v>
      </c>
      <c r="J57" s="278">
        <v>555347.15</v>
      </c>
      <c r="K57" s="278">
        <v>263504.38</v>
      </c>
      <c r="L57" s="278">
        <v>263504.38</v>
      </c>
      <c r="M57" s="278">
        <v>6205560.3499999996</v>
      </c>
      <c r="N57" s="278">
        <v>12939453.199999999</v>
      </c>
    </row>
    <row r="58" spans="1:14" ht="24" x14ac:dyDescent="0.25">
      <c r="A58" s="275" t="s">
        <v>319</v>
      </c>
      <c r="B58" s="276" t="s">
        <v>192</v>
      </c>
      <c r="C58" s="276">
        <v>3390</v>
      </c>
      <c r="D58" s="277" t="s">
        <v>249</v>
      </c>
      <c r="E58" s="278">
        <v>24620.7</v>
      </c>
      <c r="F58" s="276">
        <v>0</v>
      </c>
      <c r="G58" s="276">
        <v>0</v>
      </c>
      <c r="H58" s="278">
        <v>24620.7</v>
      </c>
      <c r="I58" s="276">
        <v>0</v>
      </c>
      <c r="J58" s="276">
        <v>0</v>
      </c>
      <c r="K58" s="276">
        <v>0</v>
      </c>
      <c r="L58" s="276">
        <v>0</v>
      </c>
      <c r="M58" s="278">
        <v>24620.7</v>
      </c>
      <c r="N58" s="278">
        <v>24620.7</v>
      </c>
    </row>
    <row r="59" spans="1:14" x14ac:dyDescent="0.25">
      <c r="A59" s="275" t="s">
        <v>319</v>
      </c>
      <c r="B59" s="276" t="s">
        <v>192</v>
      </c>
      <c r="C59" s="276">
        <v>3450</v>
      </c>
      <c r="D59" s="277" t="s">
        <v>250</v>
      </c>
      <c r="E59" s="276">
        <v>0</v>
      </c>
      <c r="F59" s="278">
        <v>312648.99</v>
      </c>
      <c r="G59" s="276">
        <v>0</v>
      </c>
      <c r="H59" s="278">
        <v>312648.99</v>
      </c>
      <c r="I59" s="278">
        <v>312648.99</v>
      </c>
      <c r="J59" s="278">
        <v>312648.99</v>
      </c>
      <c r="K59" s="278">
        <v>312648.99</v>
      </c>
      <c r="L59" s="278">
        <v>312648.99</v>
      </c>
      <c r="M59" s="276">
        <v>0</v>
      </c>
      <c r="N59" s="276">
        <v>0</v>
      </c>
    </row>
    <row r="60" spans="1:14" x14ac:dyDescent="0.25">
      <c r="A60" s="275" t="s">
        <v>319</v>
      </c>
      <c r="B60" s="276" t="s">
        <v>192</v>
      </c>
      <c r="C60" s="276">
        <v>3460</v>
      </c>
      <c r="D60" s="277" t="s">
        <v>251</v>
      </c>
      <c r="E60" s="276">
        <v>518.55999999999995</v>
      </c>
      <c r="F60" s="276">
        <v>0</v>
      </c>
      <c r="G60" s="276">
        <v>0</v>
      </c>
      <c r="H60" s="276">
        <v>518.55999999999995</v>
      </c>
      <c r="I60" s="276">
        <v>0</v>
      </c>
      <c r="J60" s="276">
        <v>0</v>
      </c>
      <c r="K60" s="276">
        <v>0</v>
      </c>
      <c r="L60" s="276">
        <v>0</v>
      </c>
      <c r="M60" s="276">
        <v>518.55999999999995</v>
      </c>
      <c r="N60" s="276">
        <v>518.55999999999995</v>
      </c>
    </row>
    <row r="61" spans="1:14" x14ac:dyDescent="0.25">
      <c r="A61" s="275" t="s">
        <v>318</v>
      </c>
      <c r="B61" s="276" t="s">
        <v>192</v>
      </c>
      <c r="C61" s="276">
        <v>3470</v>
      </c>
      <c r="D61" s="277" t="s">
        <v>252</v>
      </c>
      <c r="E61" s="278">
        <v>103435834.98</v>
      </c>
      <c r="F61" s="278">
        <v>97685613.959999993</v>
      </c>
      <c r="G61" s="278">
        <v>103187805.90000001</v>
      </c>
      <c r="H61" s="278">
        <v>97933643.040000007</v>
      </c>
      <c r="I61" s="278">
        <v>67384594.879999995</v>
      </c>
      <c r="J61" s="278">
        <v>13084680</v>
      </c>
      <c r="K61" s="278">
        <v>7767760</v>
      </c>
      <c r="L61" s="278">
        <v>7767760</v>
      </c>
      <c r="M61" s="278">
        <v>30549048.16</v>
      </c>
      <c r="N61" s="278">
        <v>84848963.040000007</v>
      </c>
    </row>
    <row r="62" spans="1:14" ht="24" x14ac:dyDescent="0.25">
      <c r="A62" s="275" t="s">
        <v>319</v>
      </c>
      <c r="B62" s="276" t="s">
        <v>192</v>
      </c>
      <c r="C62" s="276">
        <v>3510</v>
      </c>
      <c r="D62" s="277" t="s">
        <v>253</v>
      </c>
      <c r="E62" s="278">
        <v>693138.8</v>
      </c>
      <c r="F62" s="278">
        <v>468471.84</v>
      </c>
      <c r="G62" s="278">
        <v>1000373.66</v>
      </c>
      <c r="H62" s="278">
        <v>161236.98000000001</v>
      </c>
      <c r="I62" s="278">
        <v>36491.19</v>
      </c>
      <c r="J62" s="278">
        <v>34506.69</v>
      </c>
      <c r="K62" s="276">
        <v>0</v>
      </c>
      <c r="L62" s="276">
        <v>0</v>
      </c>
      <c r="M62" s="278">
        <v>124745.79</v>
      </c>
      <c r="N62" s="278">
        <v>126730.29</v>
      </c>
    </row>
    <row r="63" spans="1:14" ht="48" x14ac:dyDescent="0.25">
      <c r="A63" s="275" t="s">
        <v>319</v>
      </c>
      <c r="B63" s="276" t="s">
        <v>192</v>
      </c>
      <c r="C63" s="276">
        <v>3520</v>
      </c>
      <c r="D63" s="277" t="s">
        <v>254</v>
      </c>
      <c r="E63" s="278">
        <v>37797.72</v>
      </c>
      <c r="F63" s="278">
        <v>10316.82</v>
      </c>
      <c r="G63" s="278">
        <v>5619.54</v>
      </c>
      <c r="H63" s="278">
        <v>42495</v>
      </c>
      <c r="I63" s="278">
        <v>11340</v>
      </c>
      <c r="J63" s="278">
        <v>11340</v>
      </c>
      <c r="K63" s="276">
        <v>0</v>
      </c>
      <c r="L63" s="276">
        <v>0</v>
      </c>
      <c r="M63" s="278">
        <v>31155</v>
      </c>
      <c r="N63" s="278">
        <v>31155</v>
      </c>
    </row>
    <row r="64" spans="1:14" ht="24" x14ac:dyDescent="0.25">
      <c r="A64" s="275" t="s">
        <v>319</v>
      </c>
      <c r="B64" s="276" t="s">
        <v>192</v>
      </c>
      <c r="C64" s="276">
        <v>3550</v>
      </c>
      <c r="D64" s="277" t="s">
        <v>255</v>
      </c>
      <c r="E64" s="278">
        <v>3465251.47</v>
      </c>
      <c r="F64" s="278">
        <v>859729.5</v>
      </c>
      <c r="G64" s="278">
        <v>1128645.3700000001</v>
      </c>
      <c r="H64" s="278">
        <v>3196335.6</v>
      </c>
      <c r="I64" s="278">
        <v>656173.22</v>
      </c>
      <c r="J64" s="278">
        <v>585241.06999999995</v>
      </c>
      <c r="K64" s="278">
        <v>90211.5</v>
      </c>
      <c r="L64" s="278">
        <v>90211.5</v>
      </c>
      <c r="M64" s="278">
        <v>2540162.38</v>
      </c>
      <c r="N64" s="278">
        <v>2611094.5299999998</v>
      </c>
    </row>
    <row r="65" spans="1:14" ht="36" x14ac:dyDescent="0.25">
      <c r="A65" s="275" t="s">
        <v>318</v>
      </c>
      <c r="B65" s="276" t="s">
        <v>192</v>
      </c>
      <c r="C65" s="276">
        <v>3570</v>
      </c>
      <c r="D65" s="277" t="s">
        <v>256</v>
      </c>
      <c r="E65" s="278">
        <v>10789619.23</v>
      </c>
      <c r="F65" s="278">
        <v>3375679.88</v>
      </c>
      <c r="G65" s="278">
        <v>3487736.49</v>
      </c>
      <c r="H65" s="278">
        <v>10677562.619999999</v>
      </c>
      <c r="I65" s="278">
        <v>1173287.32</v>
      </c>
      <c r="J65" s="278">
        <v>475637.42</v>
      </c>
      <c r="K65" s="278">
        <v>3400</v>
      </c>
      <c r="L65" s="278">
        <v>3400</v>
      </c>
      <c r="M65" s="278">
        <v>9504275.3000000007</v>
      </c>
      <c r="N65" s="278">
        <v>10201925.199999999</v>
      </c>
    </row>
    <row r="66" spans="1:14" ht="24" x14ac:dyDescent="0.25">
      <c r="A66" s="275" t="s">
        <v>319</v>
      </c>
      <c r="B66" s="276" t="s">
        <v>192</v>
      </c>
      <c r="C66" s="276">
        <v>3580</v>
      </c>
      <c r="D66" s="277" t="s">
        <v>257</v>
      </c>
      <c r="E66" s="278">
        <v>718563.75</v>
      </c>
      <c r="F66" s="278">
        <v>1115484.6200000001</v>
      </c>
      <c r="G66" s="278">
        <v>729925.35</v>
      </c>
      <c r="H66" s="278">
        <v>1104123.02</v>
      </c>
      <c r="I66" s="278">
        <v>362596</v>
      </c>
      <c r="J66" s="278">
        <v>65935.210000000006</v>
      </c>
      <c r="K66" s="278">
        <v>14754</v>
      </c>
      <c r="L66" s="278">
        <v>14754</v>
      </c>
      <c r="M66" s="278">
        <v>741527.02</v>
      </c>
      <c r="N66" s="278">
        <v>1038187.81</v>
      </c>
    </row>
    <row r="67" spans="1:14" x14ac:dyDescent="0.25">
      <c r="A67" s="275" t="s">
        <v>319</v>
      </c>
      <c r="B67" s="276" t="s">
        <v>192</v>
      </c>
      <c r="C67" s="276">
        <v>3720</v>
      </c>
      <c r="D67" s="277" t="s">
        <v>258</v>
      </c>
      <c r="E67" s="276">
        <v>602.04</v>
      </c>
      <c r="F67" s="276">
        <v>0</v>
      </c>
      <c r="G67" s="276">
        <v>0</v>
      </c>
      <c r="H67" s="276">
        <v>602.04</v>
      </c>
      <c r="I67" s="276">
        <v>0</v>
      </c>
      <c r="J67" s="276">
        <v>0</v>
      </c>
      <c r="K67" s="276">
        <v>0</v>
      </c>
      <c r="L67" s="276">
        <v>0</v>
      </c>
      <c r="M67" s="276">
        <v>602.04</v>
      </c>
      <c r="N67" s="276">
        <v>602.04</v>
      </c>
    </row>
    <row r="68" spans="1:14" x14ac:dyDescent="0.25">
      <c r="A68" s="275" t="s">
        <v>319</v>
      </c>
      <c r="B68" s="276" t="s">
        <v>192</v>
      </c>
      <c r="C68" s="276">
        <v>3750</v>
      </c>
      <c r="D68" s="277" t="s">
        <v>259</v>
      </c>
      <c r="E68" s="276">
        <v>821.88</v>
      </c>
      <c r="F68" s="276">
        <v>0</v>
      </c>
      <c r="G68" s="276">
        <v>0</v>
      </c>
      <c r="H68" s="276">
        <v>821.88</v>
      </c>
      <c r="I68" s="276">
        <v>0</v>
      </c>
      <c r="J68" s="276">
        <v>0</v>
      </c>
      <c r="K68" s="276">
        <v>0</v>
      </c>
      <c r="L68" s="276">
        <v>0</v>
      </c>
      <c r="M68" s="276">
        <v>821.88</v>
      </c>
      <c r="N68" s="276">
        <v>821.88</v>
      </c>
    </row>
    <row r="69" spans="1:14" x14ac:dyDescent="0.25">
      <c r="A69" s="275" t="s">
        <v>318</v>
      </c>
      <c r="B69" s="276" t="s">
        <v>192</v>
      </c>
      <c r="C69" s="276">
        <v>3920</v>
      </c>
      <c r="D69" s="277" t="s">
        <v>260</v>
      </c>
      <c r="E69" s="278">
        <v>64978240.539999999</v>
      </c>
      <c r="F69" s="278">
        <v>62186618.719999999</v>
      </c>
      <c r="G69" s="278">
        <v>64060771.939999998</v>
      </c>
      <c r="H69" s="278">
        <v>63104087.32</v>
      </c>
      <c r="I69" s="278">
        <v>13569626.449999999</v>
      </c>
      <c r="J69" s="278">
        <v>13569626.449999999</v>
      </c>
      <c r="K69" s="276">
        <v>0</v>
      </c>
      <c r="L69" s="276">
        <v>0</v>
      </c>
      <c r="M69" s="278">
        <v>49534460.869999997</v>
      </c>
      <c r="N69" s="278">
        <v>49534460.869999997</v>
      </c>
    </row>
    <row r="70" spans="1:14" ht="24" x14ac:dyDescent="0.25">
      <c r="A70" s="275" t="s">
        <v>319</v>
      </c>
      <c r="B70" s="276" t="s">
        <v>192</v>
      </c>
      <c r="C70" s="276">
        <v>3940</v>
      </c>
      <c r="D70" s="277" t="s">
        <v>261</v>
      </c>
      <c r="E70" s="278">
        <v>367536.86</v>
      </c>
      <c r="F70" s="278">
        <v>288171.84999999998</v>
      </c>
      <c r="G70" s="278">
        <v>161148.53</v>
      </c>
      <c r="H70" s="278">
        <v>494560.18</v>
      </c>
      <c r="I70" s="278">
        <v>163680.51</v>
      </c>
      <c r="J70" s="278">
        <v>163680.51</v>
      </c>
      <c r="K70" s="278">
        <v>153090.49</v>
      </c>
      <c r="L70" s="278">
        <v>153090.49</v>
      </c>
      <c r="M70" s="278">
        <v>330879.67</v>
      </c>
      <c r="N70" s="278">
        <v>330879.67</v>
      </c>
    </row>
    <row r="71" spans="1:14" ht="24" x14ac:dyDescent="0.25">
      <c r="A71" s="275" t="s">
        <v>319</v>
      </c>
      <c r="B71" s="276" t="s">
        <v>192</v>
      </c>
      <c r="C71" s="276">
        <v>3950</v>
      </c>
      <c r="D71" s="277" t="s">
        <v>262</v>
      </c>
      <c r="E71" s="278">
        <v>1868875.5</v>
      </c>
      <c r="F71" s="276">
        <v>0</v>
      </c>
      <c r="G71" s="276">
        <v>0</v>
      </c>
      <c r="H71" s="278">
        <v>1868875.5</v>
      </c>
      <c r="I71" s="276">
        <v>0</v>
      </c>
      <c r="J71" s="276">
        <v>0</v>
      </c>
      <c r="K71" s="276">
        <v>0</v>
      </c>
      <c r="L71" s="276">
        <v>0</v>
      </c>
      <c r="M71" s="278">
        <v>1868875.5</v>
      </c>
      <c r="N71" s="278">
        <v>1868875.5</v>
      </c>
    </row>
    <row r="72" spans="1:14" ht="36" x14ac:dyDescent="0.25">
      <c r="A72" s="275" t="s">
        <v>319</v>
      </c>
      <c r="B72" s="276" t="s">
        <v>192</v>
      </c>
      <c r="C72" s="276">
        <v>3980</v>
      </c>
      <c r="D72" s="277" t="s">
        <v>263</v>
      </c>
      <c r="E72" s="278">
        <v>2483787.7200000002</v>
      </c>
      <c r="F72" s="278">
        <v>313213.09999999998</v>
      </c>
      <c r="G72" s="278">
        <v>342181.73</v>
      </c>
      <c r="H72" s="278">
        <v>2454819.09</v>
      </c>
      <c r="I72" s="278">
        <v>902555.31</v>
      </c>
      <c r="J72" s="278">
        <v>535658.99</v>
      </c>
      <c r="K72" s="278">
        <v>176710.88</v>
      </c>
      <c r="L72" s="278">
        <v>176710.88</v>
      </c>
      <c r="M72" s="278">
        <v>1552263.78</v>
      </c>
      <c r="N72" s="278">
        <v>1919160.1</v>
      </c>
    </row>
    <row r="73" spans="1:14" x14ac:dyDescent="0.25">
      <c r="A73" s="275" t="s">
        <v>318</v>
      </c>
      <c r="B73" s="276" t="s">
        <v>192</v>
      </c>
      <c r="C73" s="276">
        <v>3990</v>
      </c>
      <c r="D73" s="277" t="s">
        <v>264</v>
      </c>
      <c r="E73" s="278">
        <v>130199787.83</v>
      </c>
      <c r="F73" s="278">
        <v>11711004.02</v>
      </c>
      <c r="G73" s="278">
        <v>18565853.34</v>
      </c>
      <c r="H73" s="278">
        <v>123344938.51000001</v>
      </c>
      <c r="I73" s="278">
        <v>26152414.48</v>
      </c>
      <c r="J73" s="278">
        <v>24995151.25</v>
      </c>
      <c r="K73" s="278">
        <v>417511.77</v>
      </c>
      <c r="L73" s="278">
        <v>417511.77</v>
      </c>
      <c r="M73" s="278">
        <v>97192524.030000001</v>
      </c>
      <c r="N73" s="278">
        <v>98349787.260000005</v>
      </c>
    </row>
    <row r="74" spans="1:14" x14ac:dyDescent="0.25">
      <c r="A74" s="275" t="s">
        <v>319</v>
      </c>
      <c r="B74" s="276" t="s">
        <v>192</v>
      </c>
      <c r="C74" s="276">
        <v>5110</v>
      </c>
      <c r="D74" s="277" t="s">
        <v>265</v>
      </c>
      <c r="E74" s="276">
        <v>0</v>
      </c>
      <c r="F74" s="278">
        <v>17800</v>
      </c>
      <c r="G74" s="276">
        <v>0</v>
      </c>
      <c r="H74" s="278">
        <v>17800</v>
      </c>
      <c r="I74" s="278">
        <v>17800</v>
      </c>
      <c r="J74" s="278">
        <v>17800</v>
      </c>
      <c r="K74" s="276">
        <v>0</v>
      </c>
      <c r="L74" s="276">
        <v>0</v>
      </c>
      <c r="M74" s="276">
        <v>0</v>
      </c>
      <c r="N74" s="276">
        <v>0</v>
      </c>
    </row>
    <row r="75" spans="1:14" ht="24" x14ac:dyDescent="0.25">
      <c r="A75" s="275" t="s">
        <v>319</v>
      </c>
      <c r="B75" s="276" t="s">
        <v>192</v>
      </c>
      <c r="C75" s="276">
        <v>5150</v>
      </c>
      <c r="D75" s="277" t="s">
        <v>266</v>
      </c>
      <c r="E75" s="278">
        <v>137579.76</v>
      </c>
      <c r="F75" s="278">
        <v>50512.95</v>
      </c>
      <c r="G75" s="278">
        <v>73019.850000000006</v>
      </c>
      <c r="H75" s="278">
        <v>115072.86</v>
      </c>
      <c r="I75" s="276">
        <v>0</v>
      </c>
      <c r="J75" s="276">
        <v>0</v>
      </c>
      <c r="K75" s="276">
        <v>0</v>
      </c>
      <c r="L75" s="276">
        <v>0</v>
      </c>
      <c r="M75" s="278">
        <v>115072.86</v>
      </c>
      <c r="N75" s="278">
        <v>115072.86</v>
      </c>
    </row>
    <row r="76" spans="1:14" ht="24" x14ac:dyDescent="0.25">
      <c r="A76" s="275" t="s">
        <v>319</v>
      </c>
      <c r="B76" s="276" t="s">
        <v>192</v>
      </c>
      <c r="C76" s="276">
        <v>5320</v>
      </c>
      <c r="D76" s="277" t="s">
        <v>267</v>
      </c>
      <c r="E76" s="278">
        <v>385942.97</v>
      </c>
      <c r="F76" s="276">
        <v>0</v>
      </c>
      <c r="G76" s="276">
        <v>0</v>
      </c>
      <c r="H76" s="278">
        <v>385942.97</v>
      </c>
      <c r="I76" s="278">
        <v>76963</v>
      </c>
      <c r="J76" s="276">
        <v>0</v>
      </c>
      <c r="K76" s="276">
        <v>0</v>
      </c>
      <c r="L76" s="276">
        <v>0</v>
      </c>
      <c r="M76" s="278">
        <v>308979.96999999997</v>
      </c>
      <c r="N76" s="278">
        <v>385942.97</v>
      </c>
    </row>
    <row r="77" spans="1:14" x14ac:dyDescent="0.25">
      <c r="A77" s="275" t="s">
        <v>319</v>
      </c>
      <c r="B77" s="276" t="s">
        <v>192</v>
      </c>
      <c r="C77" s="276">
        <v>5490</v>
      </c>
      <c r="D77" s="277" t="s">
        <v>268</v>
      </c>
      <c r="E77" s="276">
        <v>0</v>
      </c>
      <c r="F77" s="278">
        <v>46534.48</v>
      </c>
      <c r="G77" s="276">
        <v>0</v>
      </c>
      <c r="H77" s="278">
        <v>46534.48</v>
      </c>
      <c r="I77" s="278">
        <v>46534.48</v>
      </c>
      <c r="J77" s="276">
        <v>0</v>
      </c>
      <c r="K77" s="276">
        <v>0</v>
      </c>
      <c r="L77" s="276">
        <v>0</v>
      </c>
      <c r="M77" s="276">
        <v>0</v>
      </c>
      <c r="N77" s="278">
        <v>46534.48</v>
      </c>
    </row>
    <row r="78" spans="1:14" x14ac:dyDescent="0.25">
      <c r="A78" s="275" t="s">
        <v>318</v>
      </c>
      <c r="B78" s="276" t="s">
        <v>192</v>
      </c>
      <c r="C78" s="276" t="s">
        <v>269</v>
      </c>
      <c r="D78" s="277" t="s">
        <v>270</v>
      </c>
      <c r="E78" s="278">
        <v>28284898.280000001</v>
      </c>
      <c r="F78" s="278">
        <v>7757483.3799999999</v>
      </c>
      <c r="G78" s="278">
        <v>8203274.6299999999</v>
      </c>
      <c r="H78" s="278">
        <v>27839107.030000001</v>
      </c>
      <c r="I78" s="278">
        <v>2489637.8199999998</v>
      </c>
      <c r="J78" s="278">
        <v>661892.80000000005</v>
      </c>
      <c r="K78" s="276">
        <v>0</v>
      </c>
      <c r="L78" s="276">
        <v>0</v>
      </c>
      <c r="M78" s="278">
        <v>25349469.210000001</v>
      </c>
      <c r="N78" s="278">
        <v>27177214.23</v>
      </c>
    </row>
    <row r="79" spans="1:14" ht="24" x14ac:dyDescent="0.25">
      <c r="A79" s="275" t="s">
        <v>319</v>
      </c>
      <c r="B79" s="276" t="s">
        <v>192</v>
      </c>
      <c r="C79" s="276">
        <v>5630</v>
      </c>
      <c r="D79" s="277" t="s">
        <v>271</v>
      </c>
      <c r="E79" s="276">
        <v>0</v>
      </c>
      <c r="F79" s="278">
        <v>43371.1</v>
      </c>
      <c r="G79" s="276">
        <v>0</v>
      </c>
      <c r="H79" s="278">
        <v>43371.1</v>
      </c>
      <c r="I79" s="278">
        <v>43371.1</v>
      </c>
      <c r="J79" s="276">
        <v>0</v>
      </c>
      <c r="K79" s="276">
        <v>0</v>
      </c>
      <c r="L79" s="276">
        <v>0</v>
      </c>
      <c r="M79" s="276">
        <v>0</v>
      </c>
      <c r="N79" s="278">
        <v>43371.1</v>
      </c>
    </row>
    <row r="80" spans="1:14" ht="24" x14ac:dyDescent="0.25">
      <c r="A80" s="275" t="s">
        <v>318</v>
      </c>
      <c r="B80" s="276" t="s">
        <v>192</v>
      </c>
      <c r="C80" s="276" t="s">
        <v>272</v>
      </c>
      <c r="D80" s="277" t="s">
        <v>273</v>
      </c>
      <c r="E80" s="278">
        <v>671716.71</v>
      </c>
      <c r="F80" s="278">
        <v>62156.57</v>
      </c>
      <c r="G80" s="276">
        <v>0</v>
      </c>
      <c r="H80" s="278">
        <v>733873.28</v>
      </c>
      <c r="I80" s="278">
        <v>69225</v>
      </c>
      <c r="J80" s="276">
        <v>0</v>
      </c>
      <c r="K80" s="276">
        <v>0</v>
      </c>
      <c r="L80" s="276">
        <v>0</v>
      </c>
      <c r="M80" s="278">
        <v>664648.28</v>
      </c>
      <c r="N80" s="278">
        <v>733873.28</v>
      </c>
    </row>
    <row r="81" spans="1:15" ht="24" x14ac:dyDescent="0.25">
      <c r="A81" s="275" t="s">
        <v>319</v>
      </c>
      <c r="B81" s="276" t="s">
        <v>192</v>
      </c>
      <c r="C81" s="276">
        <v>5670</v>
      </c>
      <c r="D81" s="277" t="s">
        <v>274</v>
      </c>
      <c r="E81" s="278">
        <v>507953.36</v>
      </c>
      <c r="F81" s="278">
        <v>444608.72</v>
      </c>
      <c r="G81" s="278">
        <v>310513.8</v>
      </c>
      <c r="H81" s="278">
        <v>642048.28</v>
      </c>
      <c r="I81" s="278">
        <v>259002.78</v>
      </c>
      <c r="J81" s="276">
        <v>0</v>
      </c>
      <c r="K81" s="276">
        <v>0</v>
      </c>
      <c r="L81" s="276">
        <v>0</v>
      </c>
      <c r="M81" s="278">
        <v>383045.5</v>
      </c>
      <c r="N81" s="278">
        <v>642048.28</v>
      </c>
    </row>
    <row r="82" spans="1:15" x14ac:dyDescent="0.25">
      <c r="A82" s="275" t="s">
        <v>319</v>
      </c>
      <c r="B82" s="276" t="s">
        <v>192</v>
      </c>
      <c r="C82" s="276">
        <v>5690</v>
      </c>
      <c r="D82" s="277" t="s">
        <v>275</v>
      </c>
      <c r="E82" s="278">
        <v>132861.1</v>
      </c>
      <c r="F82" s="276">
        <v>0</v>
      </c>
      <c r="G82" s="276">
        <v>0</v>
      </c>
      <c r="H82" s="278">
        <v>132861.1</v>
      </c>
      <c r="I82" s="276">
        <v>0</v>
      </c>
      <c r="J82" s="276">
        <v>0</v>
      </c>
      <c r="K82" s="276">
        <v>0</v>
      </c>
      <c r="L82" s="276">
        <v>0</v>
      </c>
      <c r="M82" s="278">
        <v>132861.1</v>
      </c>
      <c r="N82" s="278">
        <v>132861.1</v>
      </c>
    </row>
    <row r="83" spans="1:15" ht="48" x14ac:dyDescent="0.25">
      <c r="A83" s="275" t="s">
        <v>318</v>
      </c>
      <c r="B83" s="276" t="s">
        <v>192</v>
      </c>
      <c r="C83" s="276" t="s">
        <v>276</v>
      </c>
      <c r="D83" s="277" t="s">
        <v>277</v>
      </c>
      <c r="E83" s="278">
        <v>250549243.27000001</v>
      </c>
      <c r="F83" s="278">
        <v>8671153.1400000006</v>
      </c>
      <c r="G83" s="278">
        <v>8671153.1400000006</v>
      </c>
      <c r="H83" s="278">
        <v>250549243.27000001</v>
      </c>
      <c r="I83" s="278">
        <v>7496151.4199999999</v>
      </c>
      <c r="J83" s="278">
        <v>2531980.81</v>
      </c>
      <c r="K83" s="278">
        <v>346320.34</v>
      </c>
      <c r="L83" s="278">
        <v>346320.34</v>
      </c>
      <c r="M83" s="278">
        <v>243053091.84999999</v>
      </c>
      <c r="N83" s="278">
        <v>248017262.46000001</v>
      </c>
    </row>
    <row r="84" spans="1:15" ht="48" x14ac:dyDescent="0.25">
      <c r="A84" s="275" t="s">
        <v>319</v>
      </c>
      <c r="B84" s="276" t="s">
        <v>192</v>
      </c>
      <c r="C84" s="276">
        <v>6230</v>
      </c>
      <c r="D84" s="277" t="s">
        <v>277</v>
      </c>
      <c r="E84" s="278">
        <v>43610000</v>
      </c>
      <c r="F84" s="278">
        <v>4562495.5999999996</v>
      </c>
      <c r="G84" s="278">
        <v>7877224.0800000001</v>
      </c>
      <c r="H84" s="278">
        <v>40295271.520000003</v>
      </c>
      <c r="I84" s="276">
        <v>0</v>
      </c>
      <c r="J84" s="276">
        <v>0</v>
      </c>
      <c r="K84" s="276">
        <v>0</v>
      </c>
      <c r="L84" s="276">
        <v>0</v>
      </c>
      <c r="M84" s="278">
        <v>40295271.520000003</v>
      </c>
      <c r="N84" s="278">
        <v>40295271.520000003</v>
      </c>
    </row>
    <row r="85" spans="1:15" x14ac:dyDescent="0.25">
      <c r="A85" s="275"/>
      <c r="B85" s="276" t="s">
        <v>278</v>
      </c>
      <c r="C85" s="276">
        <v>1130</v>
      </c>
      <c r="D85" s="276" t="s">
        <v>193</v>
      </c>
      <c r="E85" s="278">
        <v>2617009.08</v>
      </c>
      <c r="F85" s="278">
        <v>839343.68</v>
      </c>
      <c r="G85" s="278">
        <v>826687.78</v>
      </c>
      <c r="H85" s="278">
        <v>2629664.98</v>
      </c>
      <c r="I85" s="278">
        <v>1493163.29</v>
      </c>
      <c r="J85" s="278">
        <v>516875.12</v>
      </c>
      <c r="K85" s="278">
        <v>516875.12</v>
      </c>
      <c r="L85" s="278">
        <v>516875.12</v>
      </c>
      <c r="M85" s="278">
        <v>1136501.69</v>
      </c>
      <c r="N85" s="278">
        <v>2112789.86</v>
      </c>
    </row>
    <row r="86" spans="1:15" x14ac:dyDescent="0.25">
      <c r="A86" s="275"/>
      <c r="B86" s="276" t="s">
        <v>278</v>
      </c>
      <c r="C86" s="276">
        <v>1210</v>
      </c>
      <c r="D86" s="276" t="s">
        <v>194</v>
      </c>
      <c r="E86" s="278">
        <v>3177084.36</v>
      </c>
      <c r="F86" s="278">
        <v>42499.5</v>
      </c>
      <c r="G86" s="276">
        <v>0</v>
      </c>
      <c r="H86" s="278">
        <v>3219583.86</v>
      </c>
      <c r="I86" s="278">
        <v>836770.59</v>
      </c>
      <c r="J86" s="278">
        <v>602939.88</v>
      </c>
      <c r="K86" s="278">
        <v>602939.88</v>
      </c>
      <c r="L86" s="278">
        <v>602939.88</v>
      </c>
      <c r="M86" s="278">
        <v>2382813.27</v>
      </c>
      <c r="N86" s="278">
        <v>2616643.98</v>
      </c>
    </row>
    <row r="87" spans="1:15" x14ac:dyDescent="0.25">
      <c r="A87" s="275"/>
      <c r="B87" s="276" t="s">
        <v>278</v>
      </c>
      <c r="C87" s="276">
        <v>1220</v>
      </c>
      <c r="D87" s="276" t="s">
        <v>195</v>
      </c>
      <c r="E87" s="278">
        <v>908513.76</v>
      </c>
      <c r="F87" s="278">
        <v>7711.8</v>
      </c>
      <c r="G87" s="278">
        <v>4170.1499999999996</v>
      </c>
      <c r="H87" s="278">
        <v>912055.41</v>
      </c>
      <c r="I87" s="278">
        <v>234840.24</v>
      </c>
      <c r="J87" s="278">
        <v>106565.88</v>
      </c>
      <c r="K87" s="278">
        <v>54240.61</v>
      </c>
      <c r="L87" s="278">
        <v>54240.61</v>
      </c>
      <c r="M87" s="278">
        <v>677215.17</v>
      </c>
      <c r="N87" s="278">
        <v>805489.53</v>
      </c>
    </row>
    <row r="88" spans="1:15" x14ac:dyDescent="0.25">
      <c r="A88" s="275"/>
      <c r="B88" s="276" t="s">
        <v>278</v>
      </c>
      <c r="C88" s="276">
        <v>1230</v>
      </c>
      <c r="D88" s="276" t="s">
        <v>196</v>
      </c>
      <c r="E88" s="278">
        <v>5132.28</v>
      </c>
      <c r="F88" s="276">
        <v>0</v>
      </c>
      <c r="G88" s="276">
        <v>0</v>
      </c>
      <c r="H88" s="278">
        <v>5132.28</v>
      </c>
      <c r="I88" s="278">
        <v>1283.07</v>
      </c>
      <c r="J88" s="276">
        <v>0</v>
      </c>
      <c r="K88" s="276">
        <v>0</v>
      </c>
      <c r="L88" s="276">
        <v>0</v>
      </c>
      <c r="M88" s="278">
        <v>3849.21</v>
      </c>
      <c r="N88" s="278">
        <v>5132.28</v>
      </c>
    </row>
    <row r="89" spans="1:15" x14ac:dyDescent="0.25">
      <c r="A89" s="275"/>
      <c r="B89" s="276" t="s">
        <v>278</v>
      </c>
      <c r="C89" s="276">
        <v>1310</v>
      </c>
      <c r="D89" s="276" t="s">
        <v>197</v>
      </c>
      <c r="E89" s="278">
        <v>72650.28</v>
      </c>
      <c r="F89" s="276">
        <v>440.82</v>
      </c>
      <c r="G89" s="276">
        <v>344.52</v>
      </c>
      <c r="H89" s="278">
        <v>72746.58</v>
      </c>
      <c r="I89" s="278">
        <v>18603.39</v>
      </c>
      <c r="J89" s="278">
        <v>13859.36</v>
      </c>
      <c r="K89" s="278">
        <v>13859.36</v>
      </c>
      <c r="L89" s="278">
        <v>13859.36</v>
      </c>
      <c r="M89" s="278">
        <v>54143.19</v>
      </c>
      <c r="N89" s="278">
        <v>58887.22</v>
      </c>
    </row>
    <row r="90" spans="1:15" x14ac:dyDescent="0.25">
      <c r="A90" s="275"/>
      <c r="B90" s="276" t="s">
        <v>278</v>
      </c>
      <c r="C90" s="276">
        <v>1320</v>
      </c>
      <c r="D90" s="276" t="s">
        <v>198</v>
      </c>
      <c r="E90" s="278">
        <v>519481.92</v>
      </c>
      <c r="F90" s="278">
        <v>12718.8</v>
      </c>
      <c r="G90" s="278">
        <v>10276.200000000001</v>
      </c>
      <c r="H90" s="278">
        <v>521924.52</v>
      </c>
      <c r="I90" s="278">
        <v>142589.28</v>
      </c>
      <c r="J90" s="278">
        <v>129695.78</v>
      </c>
      <c r="K90" s="276">
        <v>768.97</v>
      </c>
      <c r="L90" s="276">
        <v>768.97</v>
      </c>
      <c r="M90" s="278">
        <v>379335.24</v>
      </c>
      <c r="N90" s="278">
        <v>392228.74</v>
      </c>
    </row>
    <row r="91" spans="1:15" x14ac:dyDescent="0.25">
      <c r="A91" s="275"/>
      <c r="B91" s="276" t="s">
        <v>278</v>
      </c>
      <c r="C91" s="276">
        <v>1330</v>
      </c>
      <c r="D91" s="276" t="s">
        <v>199</v>
      </c>
      <c r="E91" s="278">
        <v>277194.12</v>
      </c>
      <c r="F91" s="278">
        <v>6392.57</v>
      </c>
      <c r="G91" s="278">
        <v>6392.57</v>
      </c>
      <c r="H91" s="278">
        <v>277194.12</v>
      </c>
      <c r="I91" s="278">
        <v>75691.100000000006</v>
      </c>
      <c r="J91" s="278">
        <v>34833.78</v>
      </c>
      <c r="K91" s="278">
        <v>34833.78</v>
      </c>
      <c r="L91" s="278">
        <v>34833.78</v>
      </c>
      <c r="M91" s="278">
        <v>201503.02</v>
      </c>
      <c r="N91" s="278">
        <v>242360.34</v>
      </c>
    </row>
    <row r="92" spans="1:15" x14ac:dyDescent="0.25">
      <c r="A92" s="275"/>
      <c r="B92" s="276" t="s">
        <v>278</v>
      </c>
      <c r="C92" s="276">
        <v>1440</v>
      </c>
      <c r="D92" s="276" t="s">
        <v>200</v>
      </c>
      <c r="E92" s="276">
        <v>0</v>
      </c>
      <c r="F92" s="278">
        <v>26056.32</v>
      </c>
      <c r="G92" s="276">
        <v>0</v>
      </c>
      <c r="H92" s="278">
        <v>26056.32</v>
      </c>
      <c r="I92" s="278">
        <v>26056.32</v>
      </c>
      <c r="J92" s="278">
        <v>26056.32</v>
      </c>
      <c r="K92" s="278">
        <v>26056.32</v>
      </c>
      <c r="L92" s="278">
        <v>26056.32</v>
      </c>
      <c r="M92" s="276">
        <v>0</v>
      </c>
      <c r="N92" s="276">
        <v>0</v>
      </c>
    </row>
    <row r="93" spans="1:15" x14ac:dyDescent="0.25">
      <c r="A93" s="275"/>
      <c r="B93" s="276" t="s">
        <v>278</v>
      </c>
      <c r="C93" s="276">
        <v>1510</v>
      </c>
      <c r="D93" s="276" t="s">
        <v>201</v>
      </c>
      <c r="E93" s="278">
        <v>4967.6400000000003</v>
      </c>
      <c r="F93" s="278">
        <v>1238.6300000000001</v>
      </c>
      <c r="G93" s="276">
        <v>656.59</v>
      </c>
      <c r="H93" s="278">
        <v>5549.68</v>
      </c>
      <c r="I93" s="278">
        <v>2480.54</v>
      </c>
      <c r="J93" s="278">
        <v>2335.5</v>
      </c>
      <c r="K93" s="278">
        <v>1557</v>
      </c>
      <c r="L93" s="278">
        <v>1557</v>
      </c>
      <c r="M93" s="278">
        <v>3069.14</v>
      </c>
      <c r="N93" s="278">
        <v>3214.18</v>
      </c>
    </row>
    <row r="94" spans="1:15" x14ac:dyDescent="0.25">
      <c r="A94" s="275"/>
      <c r="B94" s="276" t="s">
        <v>278</v>
      </c>
      <c r="C94" s="276">
        <v>1530</v>
      </c>
      <c r="D94" s="276" t="s">
        <v>203</v>
      </c>
      <c r="E94" s="278">
        <v>8791.7999999999993</v>
      </c>
      <c r="F94" s="276">
        <v>0</v>
      </c>
      <c r="G94" s="276">
        <v>0</v>
      </c>
      <c r="H94" s="278">
        <v>8791.7999999999993</v>
      </c>
      <c r="I94" s="278">
        <v>2197.9499999999998</v>
      </c>
      <c r="J94" s="276">
        <v>0</v>
      </c>
      <c r="K94" s="276">
        <v>0</v>
      </c>
      <c r="L94" s="276">
        <v>0</v>
      </c>
      <c r="M94" s="278">
        <v>6593.85</v>
      </c>
      <c r="N94" s="278">
        <v>8791.7999999999993</v>
      </c>
    </row>
    <row r="95" spans="1:15" x14ac:dyDescent="0.25">
      <c r="A95" s="275"/>
      <c r="B95" s="276" t="s">
        <v>278</v>
      </c>
      <c r="C95" s="276">
        <v>1540</v>
      </c>
      <c r="D95" s="276" t="s">
        <v>204</v>
      </c>
      <c r="E95" s="278">
        <v>1186884.24</v>
      </c>
      <c r="F95" s="278">
        <v>904820.59</v>
      </c>
      <c r="G95" s="278">
        <v>8561.15</v>
      </c>
      <c r="H95" s="278">
        <v>2083143.6799999999</v>
      </c>
      <c r="I95" s="278">
        <v>1201541.6499999999</v>
      </c>
      <c r="J95" s="278">
        <v>388295.06</v>
      </c>
      <c r="K95" s="278">
        <v>227070.89</v>
      </c>
      <c r="L95" s="278">
        <v>227070.89</v>
      </c>
      <c r="M95" s="278">
        <v>881602.03</v>
      </c>
      <c r="N95" s="278">
        <v>1694848.62</v>
      </c>
    </row>
    <row r="96" spans="1:15" x14ac:dyDescent="0.25">
      <c r="A96" s="275"/>
      <c r="B96" s="276" t="s">
        <v>278</v>
      </c>
      <c r="C96" s="276">
        <v>1590</v>
      </c>
      <c r="D96" s="276" t="s">
        <v>205</v>
      </c>
      <c r="E96" s="278">
        <v>2350.56</v>
      </c>
      <c r="F96" s="276">
        <v>27.54</v>
      </c>
      <c r="G96" s="276">
        <v>27.54</v>
      </c>
      <c r="H96" s="278">
        <v>2350.56</v>
      </c>
      <c r="I96" s="276">
        <v>615.17999999999995</v>
      </c>
      <c r="J96" s="276">
        <v>615.17999999999995</v>
      </c>
      <c r="K96" s="276">
        <v>615.17999999999995</v>
      </c>
      <c r="L96" s="276">
        <v>615.17999999999995</v>
      </c>
      <c r="M96" s="278">
        <v>1735.38</v>
      </c>
      <c r="N96" s="278">
        <v>1735.38</v>
      </c>
      <c r="O96" s="280">
        <f>+E85+E86+E87+E88+E89+E90+E91+E93+E94+E95+E96</f>
        <v>8780060.0399999991</v>
      </c>
    </row>
    <row r="97" spans="1:15" x14ac:dyDescent="0.25">
      <c r="A97" s="275"/>
      <c r="B97" s="276" t="s">
        <v>278</v>
      </c>
      <c r="C97" s="276">
        <v>2110</v>
      </c>
      <c r="D97" s="276" t="s">
        <v>206</v>
      </c>
      <c r="E97" s="278">
        <v>21882.720000000001</v>
      </c>
      <c r="F97" s="278">
        <v>25908.68</v>
      </c>
      <c r="G97" s="276">
        <v>713.84</v>
      </c>
      <c r="H97" s="278">
        <v>47077.56</v>
      </c>
      <c r="I97" s="278">
        <v>27568.59</v>
      </c>
      <c r="J97" s="278">
        <v>5366.55</v>
      </c>
      <c r="K97" s="278">
        <v>2223.75</v>
      </c>
      <c r="L97" s="278">
        <v>2223.75</v>
      </c>
      <c r="M97" s="278">
        <v>19508.97</v>
      </c>
      <c r="N97" s="278">
        <v>41711.01</v>
      </c>
      <c r="O97" s="280">
        <f>+J85+J86+J87+J89+J90+J91+J92+J93+J95+J96</f>
        <v>1822071.86</v>
      </c>
    </row>
    <row r="98" spans="1:15" x14ac:dyDescent="0.25">
      <c r="A98" s="275"/>
      <c r="B98" s="276" t="s">
        <v>278</v>
      </c>
      <c r="C98" s="276">
        <v>2140</v>
      </c>
      <c r="D98" s="276" t="s">
        <v>207</v>
      </c>
      <c r="E98" s="276">
        <v>231.36</v>
      </c>
      <c r="F98" s="276">
        <v>0</v>
      </c>
      <c r="G98" s="276">
        <v>0</v>
      </c>
      <c r="H98" s="276">
        <v>231.36</v>
      </c>
      <c r="I98" s="276">
        <v>0</v>
      </c>
      <c r="J98" s="276">
        <v>0</v>
      </c>
      <c r="K98" s="276">
        <v>0</v>
      </c>
      <c r="L98" s="276">
        <v>0</v>
      </c>
      <c r="M98" s="276">
        <v>231.36</v>
      </c>
      <c r="N98" s="276">
        <v>231.36</v>
      </c>
    </row>
    <row r="99" spans="1:15" x14ac:dyDescent="0.25">
      <c r="A99" s="275"/>
      <c r="B99" s="276" t="s">
        <v>278</v>
      </c>
      <c r="C99" s="276">
        <v>2160</v>
      </c>
      <c r="D99" s="276" t="s">
        <v>209</v>
      </c>
      <c r="E99" s="276">
        <v>672.24</v>
      </c>
      <c r="F99" s="276">
        <v>0</v>
      </c>
      <c r="G99" s="276">
        <v>0</v>
      </c>
      <c r="H99" s="276">
        <v>672.24</v>
      </c>
      <c r="I99" s="276">
        <v>0</v>
      </c>
      <c r="J99" s="276">
        <v>0</v>
      </c>
      <c r="K99" s="276">
        <v>0</v>
      </c>
      <c r="L99" s="276">
        <v>0</v>
      </c>
      <c r="M99" s="276">
        <v>672.24</v>
      </c>
      <c r="N99" s="276">
        <v>672.24</v>
      </c>
    </row>
    <row r="100" spans="1:15" x14ac:dyDescent="0.25">
      <c r="A100" s="275"/>
      <c r="B100" s="276" t="s">
        <v>278</v>
      </c>
      <c r="C100" s="276">
        <v>2210</v>
      </c>
      <c r="D100" s="276" t="s">
        <v>210</v>
      </c>
      <c r="E100" s="278">
        <v>4203</v>
      </c>
      <c r="F100" s="276">
        <v>779.21</v>
      </c>
      <c r="G100" s="276">
        <v>779.21</v>
      </c>
      <c r="H100" s="278">
        <v>4203</v>
      </c>
      <c r="I100" s="278">
        <v>1666</v>
      </c>
      <c r="J100" s="278">
        <v>1666</v>
      </c>
      <c r="K100" s="278">
        <v>1666</v>
      </c>
      <c r="L100" s="278">
        <v>1666</v>
      </c>
      <c r="M100" s="278">
        <v>2537</v>
      </c>
      <c r="N100" s="278">
        <v>2537</v>
      </c>
    </row>
    <row r="101" spans="1:15" x14ac:dyDescent="0.25">
      <c r="A101" s="275"/>
      <c r="B101" s="276" t="s">
        <v>278</v>
      </c>
      <c r="C101" s="276">
        <v>2410</v>
      </c>
      <c r="D101" s="276" t="s">
        <v>213</v>
      </c>
      <c r="E101" s="278">
        <v>483237.24</v>
      </c>
      <c r="F101" s="278">
        <v>22750.06</v>
      </c>
      <c r="G101" s="278">
        <v>47070.97</v>
      </c>
      <c r="H101" s="278">
        <v>458916.33</v>
      </c>
      <c r="I101" s="278">
        <v>22750.06</v>
      </c>
      <c r="J101" s="278">
        <v>21060.06</v>
      </c>
      <c r="K101" s="276">
        <v>0</v>
      </c>
      <c r="L101" s="276">
        <v>0</v>
      </c>
      <c r="M101" s="278">
        <v>436166.27</v>
      </c>
      <c r="N101" s="278">
        <v>437856.27</v>
      </c>
    </row>
    <row r="102" spans="1:15" x14ac:dyDescent="0.25">
      <c r="A102" s="275"/>
      <c r="B102" s="276" t="s">
        <v>278</v>
      </c>
      <c r="C102" s="276">
        <v>2420</v>
      </c>
      <c r="D102" s="276" t="s">
        <v>214</v>
      </c>
      <c r="E102" s="278">
        <v>237004.56</v>
      </c>
      <c r="F102" s="278">
        <v>57301.62</v>
      </c>
      <c r="G102" s="278">
        <v>7301.62</v>
      </c>
      <c r="H102" s="278">
        <v>287004.56</v>
      </c>
      <c r="I102" s="278">
        <v>96879</v>
      </c>
      <c r="J102" s="278">
        <v>66879</v>
      </c>
      <c r="K102" s="278">
        <v>27052</v>
      </c>
      <c r="L102" s="278">
        <v>27052</v>
      </c>
      <c r="M102" s="278">
        <v>190125.56</v>
      </c>
      <c r="N102" s="278">
        <v>220125.56</v>
      </c>
    </row>
    <row r="103" spans="1:15" x14ac:dyDescent="0.25">
      <c r="A103" s="275"/>
      <c r="B103" s="276" t="s">
        <v>278</v>
      </c>
      <c r="C103" s="276">
        <v>2460</v>
      </c>
      <c r="D103" s="276" t="s">
        <v>218</v>
      </c>
      <c r="E103" s="278">
        <v>1721.4</v>
      </c>
      <c r="F103" s="276">
        <v>576.03</v>
      </c>
      <c r="G103" s="276">
        <v>263.67</v>
      </c>
      <c r="H103" s="278">
        <v>2033.76</v>
      </c>
      <c r="I103" s="276">
        <v>600</v>
      </c>
      <c r="J103" s="276">
        <v>0</v>
      </c>
      <c r="K103" s="276">
        <v>0</v>
      </c>
      <c r="L103" s="276">
        <v>0</v>
      </c>
      <c r="M103" s="278">
        <v>1433.76</v>
      </c>
      <c r="N103" s="278">
        <v>2033.76</v>
      </c>
    </row>
    <row r="104" spans="1:15" x14ac:dyDescent="0.25">
      <c r="A104" s="275"/>
      <c r="B104" s="276" t="s">
        <v>278</v>
      </c>
      <c r="C104" s="276">
        <v>2470</v>
      </c>
      <c r="D104" s="276" t="s">
        <v>219</v>
      </c>
      <c r="E104" s="278">
        <v>8420.8799999999992</v>
      </c>
      <c r="F104" s="276">
        <v>151.44999999999999</v>
      </c>
      <c r="G104" s="276">
        <v>151.44999999999999</v>
      </c>
      <c r="H104" s="278">
        <v>8420.8799999999992</v>
      </c>
      <c r="I104" s="276">
        <v>243.69</v>
      </c>
      <c r="J104" s="276">
        <v>243.69</v>
      </c>
      <c r="K104" s="276">
        <v>243.69</v>
      </c>
      <c r="L104" s="276">
        <v>243.69</v>
      </c>
      <c r="M104" s="278">
        <v>8177.19</v>
      </c>
      <c r="N104" s="278">
        <v>8177.19</v>
      </c>
    </row>
    <row r="105" spans="1:15" x14ac:dyDescent="0.25">
      <c r="A105" s="275"/>
      <c r="B105" s="276" t="s">
        <v>278</v>
      </c>
      <c r="C105" s="276">
        <v>2480</v>
      </c>
      <c r="D105" s="276" t="s">
        <v>220</v>
      </c>
      <c r="E105" s="278">
        <v>5443.2</v>
      </c>
      <c r="F105" s="278">
        <v>43500</v>
      </c>
      <c r="G105" s="276">
        <v>0</v>
      </c>
      <c r="H105" s="278">
        <v>48943.199999999997</v>
      </c>
      <c r="I105" s="278">
        <v>43500</v>
      </c>
      <c r="J105" s="278">
        <v>43500</v>
      </c>
      <c r="K105" s="276">
        <v>0</v>
      </c>
      <c r="L105" s="276">
        <v>0</v>
      </c>
      <c r="M105" s="278">
        <v>5443.2</v>
      </c>
      <c r="N105" s="278">
        <v>5443.2</v>
      </c>
    </row>
    <row r="106" spans="1:15" x14ac:dyDescent="0.25">
      <c r="A106" s="275"/>
      <c r="B106" s="276" t="s">
        <v>278</v>
      </c>
      <c r="C106" s="276">
        <v>2490</v>
      </c>
      <c r="D106" s="276" t="s">
        <v>221</v>
      </c>
      <c r="E106" s="276">
        <v>870.12</v>
      </c>
      <c r="F106" s="278">
        <v>2413.0700000000002</v>
      </c>
      <c r="G106" s="276">
        <v>0</v>
      </c>
      <c r="H106" s="278">
        <v>3283.19</v>
      </c>
      <c r="I106" s="278">
        <v>2413.0700000000002</v>
      </c>
      <c r="J106" s="276">
        <v>0</v>
      </c>
      <c r="K106" s="276">
        <v>0</v>
      </c>
      <c r="L106" s="276">
        <v>0</v>
      </c>
      <c r="M106" s="276">
        <v>870.12</v>
      </c>
      <c r="N106" s="278">
        <v>3283.19</v>
      </c>
    </row>
    <row r="107" spans="1:15" x14ac:dyDescent="0.25">
      <c r="A107" s="275"/>
      <c r="B107" s="276" t="s">
        <v>278</v>
      </c>
      <c r="C107" s="276">
        <v>2510</v>
      </c>
      <c r="D107" s="276" t="s">
        <v>222</v>
      </c>
      <c r="E107" s="278">
        <v>935552.97</v>
      </c>
      <c r="F107" s="278">
        <v>821508.05</v>
      </c>
      <c r="G107" s="278">
        <v>1154583.03</v>
      </c>
      <c r="H107" s="278">
        <v>602477.99</v>
      </c>
      <c r="I107" s="276">
        <v>0</v>
      </c>
      <c r="J107" s="276">
        <v>0</v>
      </c>
      <c r="K107" s="276">
        <v>0</v>
      </c>
      <c r="L107" s="276">
        <v>0</v>
      </c>
      <c r="M107" s="278">
        <v>602477.99</v>
      </c>
      <c r="N107" s="278">
        <v>602477.99</v>
      </c>
    </row>
    <row r="108" spans="1:15" x14ac:dyDescent="0.25">
      <c r="A108" s="275"/>
      <c r="B108" s="276" t="s">
        <v>278</v>
      </c>
      <c r="C108" s="276">
        <v>2540</v>
      </c>
      <c r="D108" s="276" t="s">
        <v>279</v>
      </c>
      <c r="E108" s="276">
        <v>941.96</v>
      </c>
      <c r="F108" s="276">
        <v>0</v>
      </c>
      <c r="G108" s="276">
        <v>0</v>
      </c>
      <c r="H108" s="276">
        <v>941.96</v>
      </c>
      <c r="I108" s="276">
        <v>0</v>
      </c>
      <c r="J108" s="276">
        <v>0</v>
      </c>
      <c r="K108" s="276">
        <v>0</v>
      </c>
      <c r="L108" s="276">
        <v>0</v>
      </c>
      <c r="M108" s="276">
        <v>941.96</v>
      </c>
      <c r="N108" s="276">
        <v>941.96</v>
      </c>
    </row>
    <row r="109" spans="1:15" x14ac:dyDescent="0.25">
      <c r="A109" s="275"/>
      <c r="B109" s="276" t="s">
        <v>278</v>
      </c>
      <c r="C109" s="276">
        <v>2560</v>
      </c>
      <c r="D109" s="276" t="s">
        <v>224</v>
      </c>
      <c r="E109" s="278">
        <v>146153.04</v>
      </c>
      <c r="F109" s="278">
        <v>105109.41</v>
      </c>
      <c r="G109" s="278">
        <v>20114.86</v>
      </c>
      <c r="H109" s="278">
        <v>231147.59</v>
      </c>
      <c r="I109" s="278">
        <v>141220.07</v>
      </c>
      <c r="J109" s="278">
        <v>44584.12</v>
      </c>
      <c r="K109" s="278">
        <v>44584.12</v>
      </c>
      <c r="L109" s="278">
        <v>44584.12</v>
      </c>
      <c r="M109" s="278">
        <v>89927.52</v>
      </c>
      <c r="N109" s="278">
        <v>186563.47</v>
      </c>
    </row>
    <row r="110" spans="1:15" x14ac:dyDescent="0.25">
      <c r="A110" s="275"/>
      <c r="B110" s="276" t="s">
        <v>278</v>
      </c>
      <c r="C110" s="276">
        <v>2610</v>
      </c>
      <c r="D110" s="276" t="s">
        <v>226</v>
      </c>
      <c r="E110" s="278">
        <v>5078427.96</v>
      </c>
      <c r="F110" s="278">
        <v>6239269.3300000001</v>
      </c>
      <c r="G110" s="278">
        <v>7959790.9000000004</v>
      </c>
      <c r="H110" s="278">
        <v>3357906.39</v>
      </c>
      <c r="I110" s="278">
        <v>2489615.44</v>
      </c>
      <c r="J110" s="278">
        <v>480176.66</v>
      </c>
      <c r="K110" s="278">
        <v>217813.75</v>
      </c>
      <c r="L110" s="278">
        <v>217813.75</v>
      </c>
      <c r="M110" s="278">
        <v>868290.95</v>
      </c>
      <c r="N110" s="278">
        <v>2877729.73</v>
      </c>
    </row>
    <row r="111" spans="1:15" x14ac:dyDescent="0.25">
      <c r="A111" s="275"/>
      <c r="B111" s="276" t="s">
        <v>278</v>
      </c>
      <c r="C111" s="276">
        <v>2710</v>
      </c>
      <c r="D111" s="276" t="s">
        <v>227</v>
      </c>
      <c r="E111" s="278">
        <v>6760.32</v>
      </c>
      <c r="F111" s="276">
        <v>0</v>
      </c>
      <c r="G111" s="276">
        <v>0</v>
      </c>
      <c r="H111" s="278">
        <v>6760.32</v>
      </c>
      <c r="I111" s="276">
        <v>0</v>
      </c>
      <c r="J111" s="276">
        <v>0</v>
      </c>
      <c r="K111" s="276">
        <v>0</v>
      </c>
      <c r="L111" s="276">
        <v>0</v>
      </c>
      <c r="M111" s="278">
        <v>6760.32</v>
      </c>
      <c r="N111" s="278">
        <v>6760.32</v>
      </c>
    </row>
    <row r="112" spans="1:15" x14ac:dyDescent="0.25">
      <c r="A112" s="275"/>
      <c r="B112" s="276" t="s">
        <v>278</v>
      </c>
      <c r="C112" s="276">
        <v>2720</v>
      </c>
      <c r="D112" s="276" t="s">
        <v>228</v>
      </c>
      <c r="E112" s="278">
        <v>154019.76</v>
      </c>
      <c r="F112" s="278">
        <v>4262.6499999999996</v>
      </c>
      <c r="G112" s="278">
        <v>4262.6499999999996</v>
      </c>
      <c r="H112" s="278">
        <v>154019.76</v>
      </c>
      <c r="I112" s="278">
        <v>38485.599999999999</v>
      </c>
      <c r="J112" s="276">
        <v>0</v>
      </c>
      <c r="K112" s="276">
        <v>0</v>
      </c>
      <c r="L112" s="276">
        <v>0</v>
      </c>
      <c r="M112" s="278">
        <v>115534.16</v>
      </c>
      <c r="N112" s="278">
        <v>154019.76</v>
      </c>
    </row>
    <row r="113" spans="1:14" x14ac:dyDescent="0.25">
      <c r="A113" s="275"/>
      <c r="B113" s="276" t="s">
        <v>278</v>
      </c>
      <c r="C113" s="276">
        <v>2730</v>
      </c>
      <c r="D113" s="276" t="s">
        <v>229</v>
      </c>
      <c r="E113" s="276">
        <v>0</v>
      </c>
      <c r="F113" s="276">
        <v>320</v>
      </c>
      <c r="G113" s="276">
        <v>0</v>
      </c>
      <c r="H113" s="276">
        <v>320</v>
      </c>
      <c r="I113" s="276">
        <v>320</v>
      </c>
      <c r="J113" s="276">
        <v>320</v>
      </c>
      <c r="K113" s="276">
        <v>320</v>
      </c>
      <c r="L113" s="276">
        <v>320</v>
      </c>
      <c r="M113" s="276">
        <v>0</v>
      </c>
      <c r="N113" s="276">
        <v>0</v>
      </c>
    </row>
    <row r="114" spans="1:14" x14ac:dyDescent="0.25">
      <c r="A114" s="275"/>
      <c r="B114" s="276" t="s">
        <v>278</v>
      </c>
      <c r="C114" s="276">
        <v>2740</v>
      </c>
      <c r="D114" s="276" t="s">
        <v>230</v>
      </c>
      <c r="E114" s="276">
        <v>308.52</v>
      </c>
      <c r="F114" s="276">
        <v>0</v>
      </c>
      <c r="G114" s="276">
        <v>0</v>
      </c>
      <c r="H114" s="276">
        <v>308.52</v>
      </c>
      <c r="I114" s="276">
        <v>0</v>
      </c>
      <c r="J114" s="276">
        <v>0</v>
      </c>
      <c r="K114" s="276">
        <v>0</v>
      </c>
      <c r="L114" s="276">
        <v>0</v>
      </c>
      <c r="M114" s="276">
        <v>308.52</v>
      </c>
      <c r="N114" s="276">
        <v>308.52</v>
      </c>
    </row>
    <row r="115" spans="1:14" x14ac:dyDescent="0.25">
      <c r="A115" s="275"/>
      <c r="B115" s="276" t="s">
        <v>278</v>
      </c>
      <c r="C115" s="276">
        <v>2910</v>
      </c>
      <c r="D115" s="276" t="s">
        <v>231</v>
      </c>
      <c r="E115" s="278">
        <v>86649.48</v>
      </c>
      <c r="F115" s="278">
        <v>16940.64</v>
      </c>
      <c r="G115" s="278">
        <v>16940.64</v>
      </c>
      <c r="H115" s="278">
        <v>86649.48</v>
      </c>
      <c r="I115" s="278">
        <v>23208.74</v>
      </c>
      <c r="J115" s="276">
        <v>0</v>
      </c>
      <c r="K115" s="276">
        <v>0</v>
      </c>
      <c r="L115" s="276">
        <v>0</v>
      </c>
      <c r="M115" s="278">
        <v>63440.74</v>
      </c>
      <c r="N115" s="278">
        <v>86649.48</v>
      </c>
    </row>
    <row r="116" spans="1:14" x14ac:dyDescent="0.25">
      <c r="A116" s="275"/>
      <c r="B116" s="276" t="s">
        <v>278</v>
      </c>
      <c r="C116" s="276">
        <v>2920</v>
      </c>
      <c r="D116" s="276" t="s">
        <v>232</v>
      </c>
      <c r="E116" s="278">
        <v>1678.68</v>
      </c>
      <c r="F116" s="276">
        <v>840.8</v>
      </c>
      <c r="G116" s="276">
        <v>840.8</v>
      </c>
      <c r="H116" s="278">
        <v>1678.68</v>
      </c>
      <c r="I116" s="276">
        <v>626.64</v>
      </c>
      <c r="J116" s="276">
        <v>626.64</v>
      </c>
      <c r="K116" s="276">
        <v>626.64</v>
      </c>
      <c r="L116" s="276">
        <v>626.64</v>
      </c>
      <c r="M116" s="278">
        <v>1052.04</v>
      </c>
      <c r="N116" s="278">
        <v>1052.04</v>
      </c>
    </row>
    <row r="117" spans="1:14" x14ac:dyDescent="0.25">
      <c r="A117" s="275"/>
      <c r="B117" s="276" t="s">
        <v>278</v>
      </c>
      <c r="C117" s="276">
        <v>2930</v>
      </c>
      <c r="D117" s="276" t="s">
        <v>233</v>
      </c>
      <c r="E117" s="278">
        <v>2802.48</v>
      </c>
      <c r="F117" s="278">
        <v>8724.69</v>
      </c>
      <c r="G117" s="278">
        <v>2452.17</v>
      </c>
      <c r="H117" s="278">
        <v>9075</v>
      </c>
      <c r="I117" s="278">
        <v>9075</v>
      </c>
      <c r="J117" s="278">
        <v>9075</v>
      </c>
      <c r="K117" s="278">
        <v>2775</v>
      </c>
      <c r="L117" s="278">
        <v>2775</v>
      </c>
      <c r="M117" s="276">
        <v>0</v>
      </c>
      <c r="N117" s="276">
        <v>0</v>
      </c>
    </row>
    <row r="118" spans="1:14" x14ac:dyDescent="0.25">
      <c r="A118" s="275"/>
      <c r="B118" s="276" t="s">
        <v>278</v>
      </c>
      <c r="C118" s="276">
        <v>2940</v>
      </c>
      <c r="D118" s="276" t="s">
        <v>234</v>
      </c>
      <c r="E118" s="276">
        <v>0</v>
      </c>
      <c r="F118" s="276">
        <v>336.21</v>
      </c>
      <c r="G118" s="276">
        <v>0</v>
      </c>
      <c r="H118" s="276">
        <v>336.21</v>
      </c>
      <c r="I118" s="276">
        <v>336.21</v>
      </c>
      <c r="J118" s="276">
        <v>336.21</v>
      </c>
      <c r="K118" s="276">
        <v>336.21</v>
      </c>
      <c r="L118" s="276">
        <v>336.21</v>
      </c>
      <c r="M118" s="276">
        <v>0</v>
      </c>
      <c r="N118" s="276">
        <v>0</v>
      </c>
    </row>
    <row r="119" spans="1:14" x14ac:dyDescent="0.25">
      <c r="A119" s="275"/>
      <c r="B119" s="276" t="s">
        <v>278</v>
      </c>
      <c r="C119" s="276">
        <v>2960</v>
      </c>
      <c r="D119" s="276" t="s">
        <v>235</v>
      </c>
      <c r="E119" s="278">
        <v>77682.960000000006</v>
      </c>
      <c r="F119" s="276">
        <v>0</v>
      </c>
      <c r="G119" s="276">
        <v>0</v>
      </c>
      <c r="H119" s="278">
        <v>77682.960000000006</v>
      </c>
      <c r="I119" s="278">
        <v>5947.15</v>
      </c>
      <c r="J119" s="278">
        <v>5947.15</v>
      </c>
      <c r="K119" s="278">
        <v>2617.15</v>
      </c>
      <c r="L119" s="278">
        <v>2617.15</v>
      </c>
      <c r="M119" s="278">
        <v>71735.81</v>
      </c>
      <c r="N119" s="278">
        <v>71735.81</v>
      </c>
    </row>
    <row r="120" spans="1:14" x14ac:dyDescent="0.25">
      <c r="A120" s="275"/>
      <c r="B120" s="276" t="s">
        <v>278</v>
      </c>
      <c r="C120" s="276">
        <v>2980</v>
      </c>
      <c r="D120" s="276" t="s">
        <v>236</v>
      </c>
      <c r="E120" s="278">
        <v>119479.92</v>
      </c>
      <c r="F120" s="276">
        <v>0</v>
      </c>
      <c r="G120" s="276">
        <v>0</v>
      </c>
      <c r="H120" s="278">
        <v>119479.92</v>
      </c>
      <c r="I120" s="276">
        <v>0</v>
      </c>
      <c r="J120" s="276">
        <v>0</v>
      </c>
      <c r="K120" s="276">
        <v>0</v>
      </c>
      <c r="L120" s="276">
        <v>0</v>
      </c>
      <c r="M120" s="278">
        <v>119479.92</v>
      </c>
      <c r="N120" s="278">
        <v>119479.92</v>
      </c>
    </row>
    <row r="121" spans="1:14" x14ac:dyDescent="0.25">
      <c r="A121" s="275"/>
      <c r="B121" s="276" t="s">
        <v>278</v>
      </c>
      <c r="C121" s="276">
        <v>3230</v>
      </c>
      <c r="D121" s="276" t="s">
        <v>243</v>
      </c>
      <c r="E121" s="278">
        <v>61026</v>
      </c>
      <c r="F121" s="278">
        <v>46417.71</v>
      </c>
      <c r="G121" s="278">
        <v>47143.26</v>
      </c>
      <c r="H121" s="278">
        <v>60300.45</v>
      </c>
      <c r="I121" s="278">
        <v>7077.84</v>
      </c>
      <c r="J121" s="278">
        <v>6401.12</v>
      </c>
      <c r="K121" s="278">
        <v>3345.76</v>
      </c>
      <c r="L121" s="278">
        <v>3345.76</v>
      </c>
      <c r="M121" s="278">
        <v>53222.61</v>
      </c>
      <c r="N121" s="278">
        <v>53899.33</v>
      </c>
    </row>
    <row r="122" spans="1:14" x14ac:dyDescent="0.25">
      <c r="A122" s="275"/>
      <c r="B122" s="276" t="s">
        <v>278</v>
      </c>
      <c r="C122" s="276">
        <v>3250</v>
      </c>
      <c r="D122" s="276" t="s">
        <v>244</v>
      </c>
      <c r="E122" s="278">
        <v>860050.92</v>
      </c>
      <c r="F122" s="278">
        <v>626329.09</v>
      </c>
      <c r="G122" s="278">
        <v>667095.49</v>
      </c>
      <c r="H122" s="278">
        <v>819284.52</v>
      </c>
      <c r="I122" s="278">
        <v>370000</v>
      </c>
      <c r="J122" s="276">
        <v>0</v>
      </c>
      <c r="K122" s="276">
        <v>0</v>
      </c>
      <c r="L122" s="276">
        <v>0</v>
      </c>
      <c r="M122" s="278">
        <v>449284.52</v>
      </c>
      <c r="N122" s="278">
        <v>819284.52</v>
      </c>
    </row>
    <row r="123" spans="1:14" x14ac:dyDescent="0.25">
      <c r="A123" s="275"/>
      <c r="B123" s="276" t="s">
        <v>278</v>
      </c>
      <c r="C123" s="276">
        <v>3260</v>
      </c>
      <c r="D123" s="276" t="s">
        <v>245</v>
      </c>
      <c r="E123" s="278">
        <v>6517317.7199999997</v>
      </c>
      <c r="F123" s="278">
        <v>9241423.9100000001</v>
      </c>
      <c r="G123" s="278">
        <v>12491525.630000001</v>
      </c>
      <c r="H123" s="278">
        <v>3267216</v>
      </c>
      <c r="I123" s="278">
        <v>3267216</v>
      </c>
      <c r="J123" s="278">
        <v>544536</v>
      </c>
      <c r="K123" s="278">
        <v>202948.06</v>
      </c>
      <c r="L123" s="278">
        <v>202948.06</v>
      </c>
      <c r="M123" s="276">
        <v>0</v>
      </c>
      <c r="N123" s="278">
        <v>2722680</v>
      </c>
    </row>
    <row r="124" spans="1:14" x14ac:dyDescent="0.25">
      <c r="A124" s="275"/>
      <c r="B124" s="276" t="s">
        <v>278</v>
      </c>
      <c r="C124" s="276">
        <v>3360</v>
      </c>
      <c r="D124" s="276" t="s">
        <v>247</v>
      </c>
      <c r="E124" s="276">
        <v>237.48</v>
      </c>
      <c r="F124" s="276">
        <v>0</v>
      </c>
      <c r="G124" s="276">
        <v>0</v>
      </c>
      <c r="H124" s="276">
        <v>237.48</v>
      </c>
      <c r="I124" s="276">
        <v>0</v>
      </c>
      <c r="J124" s="276">
        <v>0</v>
      </c>
      <c r="K124" s="276">
        <v>0</v>
      </c>
      <c r="L124" s="276">
        <v>0</v>
      </c>
      <c r="M124" s="276">
        <v>237.48</v>
      </c>
      <c r="N124" s="276">
        <v>237.48</v>
      </c>
    </row>
    <row r="125" spans="1:14" x14ac:dyDescent="0.25">
      <c r="A125" s="275"/>
      <c r="B125" s="276" t="s">
        <v>278</v>
      </c>
      <c r="C125" s="276">
        <v>3380</v>
      </c>
      <c r="D125" s="276" t="s">
        <v>248</v>
      </c>
      <c r="E125" s="276">
        <v>0</v>
      </c>
      <c r="F125" s="278">
        <v>18480</v>
      </c>
      <c r="G125" s="276">
        <v>0</v>
      </c>
      <c r="H125" s="278">
        <v>18480</v>
      </c>
      <c r="I125" s="278">
        <v>18480</v>
      </c>
      <c r="J125" s="278">
        <v>18480</v>
      </c>
      <c r="K125" s="276">
        <v>0</v>
      </c>
      <c r="L125" s="276">
        <v>0</v>
      </c>
      <c r="M125" s="276">
        <v>0</v>
      </c>
      <c r="N125" s="276">
        <v>0</v>
      </c>
    </row>
    <row r="126" spans="1:14" x14ac:dyDescent="0.25">
      <c r="A126" s="275"/>
      <c r="B126" s="276" t="s">
        <v>278</v>
      </c>
      <c r="C126" s="276">
        <v>3390</v>
      </c>
      <c r="D126" s="276" t="s">
        <v>249</v>
      </c>
      <c r="E126" s="278">
        <v>2971473.03</v>
      </c>
      <c r="F126" s="278">
        <v>3056925.26</v>
      </c>
      <c r="G126" s="278">
        <v>2723850.28</v>
      </c>
      <c r="H126" s="278">
        <v>3304548.01</v>
      </c>
      <c r="I126" s="278">
        <v>3304548</v>
      </c>
      <c r="J126" s="278">
        <v>550758</v>
      </c>
      <c r="K126" s="276">
        <v>0</v>
      </c>
      <c r="L126" s="276">
        <v>0</v>
      </c>
      <c r="M126" s="276">
        <v>0.01</v>
      </c>
      <c r="N126" s="278">
        <v>2753790.01</v>
      </c>
    </row>
    <row r="127" spans="1:14" x14ac:dyDescent="0.25">
      <c r="A127" s="275"/>
      <c r="B127" s="276" t="s">
        <v>278</v>
      </c>
      <c r="C127" s="276">
        <v>3450</v>
      </c>
      <c r="D127" s="276" t="s">
        <v>250</v>
      </c>
      <c r="E127" s="276">
        <v>0</v>
      </c>
      <c r="F127" s="278">
        <v>269908.94</v>
      </c>
      <c r="G127" s="276">
        <v>0</v>
      </c>
      <c r="H127" s="278">
        <v>269908.94</v>
      </c>
      <c r="I127" s="278">
        <v>269908.94</v>
      </c>
      <c r="J127" s="278">
        <v>269908.94</v>
      </c>
      <c r="K127" s="278">
        <v>269908.94</v>
      </c>
      <c r="L127" s="278">
        <v>269908.94</v>
      </c>
      <c r="M127" s="276">
        <v>0</v>
      </c>
      <c r="N127" s="276">
        <v>0</v>
      </c>
    </row>
    <row r="128" spans="1:14" x14ac:dyDescent="0.25">
      <c r="A128" s="275"/>
      <c r="B128" s="276" t="s">
        <v>278</v>
      </c>
      <c r="C128" s="276">
        <v>3510</v>
      </c>
      <c r="D128" s="276" t="s">
        <v>253</v>
      </c>
      <c r="E128" s="276">
        <v>0</v>
      </c>
      <c r="F128" s="276">
        <v>150</v>
      </c>
      <c r="G128" s="276">
        <v>0</v>
      </c>
      <c r="H128" s="276">
        <v>150</v>
      </c>
      <c r="I128" s="276">
        <v>150</v>
      </c>
      <c r="J128" s="276">
        <v>150</v>
      </c>
      <c r="K128" s="276">
        <v>150</v>
      </c>
      <c r="L128" s="276">
        <v>150</v>
      </c>
      <c r="M128" s="276">
        <v>0</v>
      </c>
      <c r="N128" s="276">
        <v>0</v>
      </c>
    </row>
    <row r="129" spans="1:14" x14ac:dyDescent="0.25">
      <c r="A129" s="275"/>
      <c r="B129" s="276" t="s">
        <v>278</v>
      </c>
      <c r="C129" s="276">
        <v>3520</v>
      </c>
      <c r="D129" s="276" t="s">
        <v>254</v>
      </c>
      <c r="E129" s="278">
        <v>4092.72</v>
      </c>
      <c r="F129" s="276">
        <v>0</v>
      </c>
      <c r="G129" s="276">
        <v>0</v>
      </c>
      <c r="H129" s="278">
        <v>4092.72</v>
      </c>
      <c r="I129" s="276">
        <v>0</v>
      </c>
      <c r="J129" s="276">
        <v>0</v>
      </c>
      <c r="K129" s="276">
        <v>0</v>
      </c>
      <c r="L129" s="276">
        <v>0</v>
      </c>
      <c r="M129" s="278">
        <v>4092.72</v>
      </c>
      <c r="N129" s="278">
        <v>4092.72</v>
      </c>
    </row>
    <row r="130" spans="1:14" x14ac:dyDescent="0.25">
      <c r="A130" s="275"/>
      <c r="B130" s="276" t="s">
        <v>278</v>
      </c>
      <c r="C130" s="276">
        <v>3550</v>
      </c>
      <c r="D130" s="276" t="s">
        <v>255</v>
      </c>
      <c r="E130" s="278">
        <v>1232906.04</v>
      </c>
      <c r="F130" s="278">
        <v>31881.439999999999</v>
      </c>
      <c r="G130" s="278">
        <v>77343.19</v>
      </c>
      <c r="H130" s="278">
        <v>1187444.29</v>
      </c>
      <c r="I130" s="278">
        <v>94355.24</v>
      </c>
      <c r="J130" s="278">
        <v>94355.24</v>
      </c>
      <c r="K130" s="278">
        <v>18268</v>
      </c>
      <c r="L130" s="278">
        <v>18268</v>
      </c>
      <c r="M130" s="278">
        <v>1093089.05</v>
      </c>
      <c r="N130" s="278">
        <v>1093089.05</v>
      </c>
    </row>
    <row r="131" spans="1:14" x14ac:dyDescent="0.25">
      <c r="A131" s="275"/>
      <c r="B131" s="276" t="s">
        <v>278</v>
      </c>
      <c r="C131" s="276">
        <v>3570</v>
      </c>
      <c r="D131" s="276" t="s">
        <v>256</v>
      </c>
      <c r="E131" s="278">
        <v>6959.88</v>
      </c>
      <c r="F131" s="278">
        <v>2440.02</v>
      </c>
      <c r="G131" s="278">
        <v>2440.02</v>
      </c>
      <c r="H131" s="278">
        <v>6959.88</v>
      </c>
      <c r="I131" s="278">
        <v>3600</v>
      </c>
      <c r="J131" s="276">
        <v>0</v>
      </c>
      <c r="K131" s="276">
        <v>0</v>
      </c>
      <c r="L131" s="276">
        <v>0</v>
      </c>
      <c r="M131" s="278">
        <v>3359.88</v>
      </c>
      <c r="N131" s="278">
        <v>6959.88</v>
      </c>
    </row>
    <row r="132" spans="1:14" x14ac:dyDescent="0.25">
      <c r="A132" s="275"/>
      <c r="B132" s="276" t="s">
        <v>278</v>
      </c>
      <c r="C132" s="276">
        <v>3580</v>
      </c>
      <c r="D132" s="276" t="s">
        <v>257</v>
      </c>
      <c r="E132" s="278">
        <v>3041465.8</v>
      </c>
      <c r="F132" s="278">
        <v>4129716.52</v>
      </c>
      <c r="G132" s="278">
        <v>2531375.92</v>
      </c>
      <c r="H132" s="278">
        <v>4639806.4000000004</v>
      </c>
      <c r="I132" s="278">
        <v>1707687.68</v>
      </c>
      <c r="J132" s="276">
        <v>0</v>
      </c>
      <c r="K132" s="276">
        <v>0</v>
      </c>
      <c r="L132" s="276">
        <v>0</v>
      </c>
      <c r="M132" s="278">
        <v>2932118.72</v>
      </c>
      <c r="N132" s="278">
        <v>4639806.4000000004</v>
      </c>
    </row>
    <row r="133" spans="1:14" x14ac:dyDescent="0.25">
      <c r="A133" s="275"/>
      <c r="B133" s="276" t="s">
        <v>278</v>
      </c>
      <c r="C133" s="276">
        <v>3920</v>
      </c>
      <c r="D133" s="276" t="s">
        <v>260</v>
      </c>
      <c r="E133" s="278">
        <v>30710485.84</v>
      </c>
      <c r="F133" s="278">
        <v>27342164.07</v>
      </c>
      <c r="G133" s="278">
        <v>27342164.07</v>
      </c>
      <c r="H133" s="278">
        <v>30710485.84</v>
      </c>
      <c r="I133" s="278">
        <v>6407600</v>
      </c>
      <c r="J133" s="278">
        <v>6407600</v>
      </c>
      <c r="K133" s="276">
        <v>0</v>
      </c>
      <c r="L133" s="276">
        <v>0</v>
      </c>
      <c r="M133" s="278">
        <v>24302885.84</v>
      </c>
      <c r="N133" s="278">
        <v>24302885.84</v>
      </c>
    </row>
    <row r="134" spans="1:14" x14ac:dyDescent="0.25">
      <c r="A134" s="275"/>
      <c r="B134" s="276" t="s">
        <v>278</v>
      </c>
      <c r="C134" s="276">
        <v>3940</v>
      </c>
      <c r="D134" s="276" t="s">
        <v>261</v>
      </c>
      <c r="E134" s="276">
        <v>0</v>
      </c>
      <c r="F134" s="278">
        <v>64691.17</v>
      </c>
      <c r="G134" s="276">
        <v>0</v>
      </c>
      <c r="H134" s="278">
        <v>64691.17</v>
      </c>
      <c r="I134" s="278">
        <v>60140.23</v>
      </c>
      <c r="J134" s="278">
        <v>60140.23</v>
      </c>
      <c r="K134" s="278">
        <v>57390.96</v>
      </c>
      <c r="L134" s="278">
        <v>57390.96</v>
      </c>
      <c r="M134" s="278">
        <v>4550.9399999999996</v>
      </c>
      <c r="N134" s="278">
        <v>4550.9399999999996</v>
      </c>
    </row>
    <row r="135" spans="1:14" x14ac:dyDescent="0.25">
      <c r="A135" s="275"/>
      <c r="B135" s="276" t="s">
        <v>278</v>
      </c>
      <c r="C135" s="276">
        <v>3950</v>
      </c>
      <c r="D135" s="276" t="s">
        <v>262</v>
      </c>
      <c r="E135" s="278">
        <v>7429.56</v>
      </c>
      <c r="F135" s="276">
        <v>0</v>
      </c>
      <c r="G135" s="276">
        <v>0</v>
      </c>
      <c r="H135" s="278">
        <v>7429.56</v>
      </c>
      <c r="I135" s="276">
        <v>0</v>
      </c>
      <c r="J135" s="276">
        <v>0</v>
      </c>
      <c r="K135" s="276">
        <v>0</v>
      </c>
      <c r="L135" s="276">
        <v>0</v>
      </c>
      <c r="M135" s="278">
        <v>7429.56</v>
      </c>
      <c r="N135" s="278">
        <v>7429.56</v>
      </c>
    </row>
    <row r="136" spans="1:14" x14ac:dyDescent="0.25">
      <c r="A136" s="275"/>
      <c r="B136" s="276" t="s">
        <v>278</v>
      </c>
      <c r="C136" s="276">
        <v>3980</v>
      </c>
      <c r="D136" s="276" t="s">
        <v>263</v>
      </c>
      <c r="E136" s="278">
        <v>172110.72</v>
      </c>
      <c r="F136" s="278">
        <v>12770.03</v>
      </c>
      <c r="G136" s="278">
        <v>7079.11</v>
      </c>
      <c r="H136" s="278">
        <v>177801.64</v>
      </c>
      <c r="I136" s="278">
        <v>55644.639999999999</v>
      </c>
      <c r="J136" s="278">
        <v>41687.79</v>
      </c>
      <c r="K136" s="278">
        <v>13048.02</v>
      </c>
      <c r="L136" s="278">
        <v>13048.02</v>
      </c>
      <c r="M136" s="278">
        <v>122157</v>
      </c>
      <c r="N136" s="278">
        <v>136113.85</v>
      </c>
    </row>
    <row r="137" spans="1:14" x14ac:dyDescent="0.25">
      <c r="A137" s="275"/>
      <c r="B137" s="276" t="s">
        <v>278</v>
      </c>
      <c r="C137" s="276">
        <v>3990</v>
      </c>
      <c r="D137" s="276" t="s">
        <v>264</v>
      </c>
      <c r="E137" s="278">
        <v>40043923.399999999</v>
      </c>
      <c r="F137" s="278">
        <v>27399745.050000001</v>
      </c>
      <c r="G137" s="278">
        <v>25123409.02</v>
      </c>
      <c r="H137" s="278">
        <v>42320259.43</v>
      </c>
      <c r="I137" s="278">
        <v>34873448.560000002</v>
      </c>
      <c r="J137" s="278">
        <v>5854225.7999999998</v>
      </c>
      <c r="K137" s="278">
        <v>3019725.8</v>
      </c>
      <c r="L137" s="278">
        <v>3019725.8</v>
      </c>
      <c r="M137" s="278">
        <v>7446810.8700000001</v>
      </c>
      <c r="N137" s="278">
        <v>36466033.630000003</v>
      </c>
    </row>
    <row r="138" spans="1:14" x14ac:dyDescent="0.25">
      <c r="A138" s="275"/>
      <c r="B138" s="276" t="s">
        <v>278</v>
      </c>
      <c r="C138" s="276">
        <v>5110</v>
      </c>
      <c r="D138" s="276" t="s">
        <v>265</v>
      </c>
      <c r="E138" s="276">
        <v>0</v>
      </c>
      <c r="F138" s="278">
        <v>8900</v>
      </c>
      <c r="G138" s="276">
        <v>0</v>
      </c>
      <c r="H138" s="278">
        <v>8900</v>
      </c>
      <c r="I138" s="278">
        <v>8900</v>
      </c>
      <c r="J138" s="278">
        <v>8900</v>
      </c>
      <c r="K138" s="276">
        <v>0</v>
      </c>
      <c r="L138" s="276">
        <v>0</v>
      </c>
      <c r="M138" s="276">
        <v>0</v>
      </c>
      <c r="N138" s="276">
        <v>0</v>
      </c>
    </row>
    <row r="139" spans="1:14" x14ac:dyDescent="0.25">
      <c r="A139" s="275"/>
      <c r="B139" s="276" t="s">
        <v>278</v>
      </c>
      <c r="C139" s="276">
        <v>5230</v>
      </c>
      <c r="D139" s="276" t="s">
        <v>280</v>
      </c>
      <c r="E139" s="278">
        <v>242451.36</v>
      </c>
      <c r="F139" s="276">
        <v>0</v>
      </c>
      <c r="G139" s="276">
        <v>0</v>
      </c>
      <c r="H139" s="278">
        <v>242451.36</v>
      </c>
      <c r="I139" s="276">
        <v>0</v>
      </c>
      <c r="J139" s="276">
        <v>0</v>
      </c>
      <c r="K139" s="276">
        <v>0</v>
      </c>
      <c r="L139" s="276">
        <v>0</v>
      </c>
      <c r="M139" s="278">
        <v>242451.36</v>
      </c>
      <c r="N139" s="278">
        <v>242451.36</v>
      </c>
    </row>
    <row r="140" spans="1:14" x14ac:dyDescent="0.25">
      <c r="A140" s="275"/>
      <c r="B140" s="276" t="s">
        <v>278</v>
      </c>
      <c r="C140" s="276">
        <v>8520</v>
      </c>
      <c r="D140" s="276" t="s">
        <v>281</v>
      </c>
      <c r="E140" s="278">
        <v>2291161.58</v>
      </c>
      <c r="F140" s="276">
        <v>0</v>
      </c>
      <c r="G140" s="276">
        <v>0</v>
      </c>
      <c r="H140" s="278">
        <v>2291161.58</v>
      </c>
      <c r="I140" s="276">
        <v>0</v>
      </c>
      <c r="J140" s="276">
        <v>0</v>
      </c>
      <c r="K140" s="276">
        <v>0</v>
      </c>
      <c r="L140" s="276">
        <v>0</v>
      </c>
      <c r="M140" s="278">
        <v>2291161.58</v>
      </c>
      <c r="N140" s="278">
        <v>2291161.58</v>
      </c>
    </row>
    <row r="141" spans="1:14" customFormat="1" x14ac:dyDescent="0.25">
      <c r="A141" s="136"/>
      <c r="B141" s="137" t="s">
        <v>282</v>
      </c>
      <c r="C141" s="137">
        <v>1130</v>
      </c>
      <c r="D141" s="137" t="s">
        <v>193</v>
      </c>
      <c r="E141" s="138">
        <v>25180053.239999998</v>
      </c>
      <c r="F141" s="138">
        <v>14194371.199999999</v>
      </c>
      <c r="G141" s="138">
        <v>14371400.550000001</v>
      </c>
      <c r="H141" s="138">
        <v>25003023.890000001</v>
      </c>
      <c r="I141" s="138">
        <v>20282217.93</v>
      </c>
      <c r="J141" s="138">
        <v>5370328.2699999996</v>
      </c>
      <c r="K141" s="138">
        <v>5370328.2699999996</v>
      </c>
      <c r="L141" s="138">
        <v>5370328.2699999996</v>
      </c>
      <c r="M141" s="138">
        <v>4720805.96</v>
      </c>
      <c r="N141" s="138">
        <v>19632695.620000001</v>
      </c>
    </row>
    <row r="142" spans="1:14" customFormat="1" x14ac:dyDescent="0.25">
      <c r="A142" s="136"/>
      <c r="B142" s="137" t="s">
        <v>282</v>
      </c>
      <c r="C142" s="137">
        <v>1210</v>
      </c>
      <c r="D142" s="137" t="s">
        <v>194</v>
      </c>
      <c r="E142" s="138">
        <v>12975586.800000001</v>
      </c>
      <c r="F142" s="138">
        <v>14110.01</v>
      </c>
      <c r="G142" s="138">
        <v>41455.82</v>
      </c>
      <c r="H142" s="138">
        <v>12948240.99</v>
      </c>
      <c r="I142" s="138">
        <v>3230660.9</v>
      </c>
      <c r="J142" s="138">
        <v>2498607.5</v>
      </c>
      <c r="K142" s="138">
        <v>2498607.5</v>
      </c>
      <c r="L142" s="138">
        <v>2498607.5</v>
      </c>
      <c r="M142" s="138">
        <v>9717580.0899999999</v>
      </c>
      <c r="N142" s="138">
        <v>10449633.49</v>
      </c>
    </row>
    <row r="143" spans="1:14" customFormat="1" x14ac:dyDescent="0.25">
      <c r="A143" s="136"/>
      <c r="B143" s="137" t="s">
        <v>282</v>
      </c>
      <c r="C143" s="137">
        <v>1220</v>
      </c>
      <c r="D143" s="137" t="s">
        <v>195</v>
      </c>
      <c r="E143" s="138">
        <v>1335969.8400000001</v>
      </c>
      <c r="F143" s="138">
        <v>24625.09</v>
      </c>
      <c r="G143" s="138">
        <v>37693.800000000003</v>
      </c>
      <c r="H143" s="138">
        <v>1322901.1299999999</v>
      </c>
      <c r="I143" s="138">
        <v>342395.87</v>
      </c>
      <c r="J143" s="138">
        <v>236163.27</v>
      </c>
      <c r="K143" s="138">
        <v>22859.82</v>
      </c>
      <c r="L143" s="138">
        <v>22859.82</v>
      </c>
      <c r="M143" s="138">
        <v>980505.26</v>
      </c>
      <c r="N143" s="138">
        <v>1086737.8600000001</v>
      </c>
    </row>
    <row r="144" spans="1:14" customFormat="1" x14ac:dyDescent="0.25">
      <c r="A144" s="136"/>
      <c r="B144" s="137" t="s">
        <v>282</v>
      </c>
      <c r="C144" s="137">
        <v>1230</v>
      </c>
      <c r="D144" s="137" t="s">
        <v>196</v>
      </c>
      <c r="E144" s="138">
        <v>11252.16</v>
      </c>
      <c r="F144" s="137">
        <v>0</v>
      </c>
      <c r="G144" s="137">
        <v>0</v>
      </c>
      <c r="H144" s="138">
        <v>11252.16</v>
      </c>
      <c r="I144" s="138">
        <v>2813.04</v>
      </c>
      <c r="J144" s="137">
        <v>0</v>
      </c>
      <c r="K144" s="137">
        <v>0</v>
      </c>
      <c r="L144" s="137">
        <v>0</v>
      </c>
      <c r="M144" s="138">
        <v>8439.1200000000008</v>
      </c>
      <c r="N144" s="138">
        <v>11252.16</v>
      </c>
    </row>
    <row r="145" spans="1:14" customFormat="1" x14ac:dyDescent="0.25">
      <c r="A145" s="136"/>
      <c r="B145" s="137" t="s">
        <v>282</v>
      </c>
      <c r="C145" s="137">
        <v>1310</v>
      </c>
      <c r="D145" s="137" t="s">
        <v>197</v>
      </c>
      <c r="E145" s="138">
        <v>969136.32</v>
      </c>
      <c r="F145" s="138">
        <v>19223.8</v>
      </c>
      <c r="G145" s="138">
        <v>19223.8</v>
      </c>
      <c r="H145" s="138">
        <v>969136.32</v>
      </c>
      <c r="I145" s="138">
        <v>261507.88</v>
      </c>
      <c r="J145" s="138">
        <v>226676.64</v>
      </c>
      <c r="K145" s="138">
        <v>226676.64</v>
      </c>
      <c r="L145" s="138">
        <v>226676.64</v>
      </c>
      <c r="M145" s="138">
        <v>707628.44</v>
      </c>
      <c r="N145" s="138">
        <v>742459.68</v>
      </c>
    </row>
    <row r="146" spans="1:14" customFormat="1" x14ac:dyDescent="0.25">
      <c r="A146" s="136"/>
      <c r="B146" s="137" t="s">
        <v>282</v>
      </c>
      <c r="C146" s="137">
        <v>1320</v>
      </c>
      <c r="D146" s="137" t="s">
        <v>198</v>
      </c>
      <c r="E146" s="138">
        <v>5270457.12</v>
      </c>
      <c r="F146" s="138">
        <v>118743.03999999999</v>
      </c>
      <c r="G146" s="138">
        <v>119564.56</v>
      </c>
      <c r="H146" s="138">
        <v>5269635.5999999996</v>
      </c>
      <c r="I146" s="138">
        <v>1435535.8</v>
      </c>
      <c r="J146" s="138">
        <v>1259950.46</v>
      </c>
      <c r="K146" s="138">
        <v>1842.25</v>
      </c>
      <c r="L146" s="138">
        <v>1842.25</v>
      </c>
      <c r="M146" s="138">
        <v>3834099.8</v>
      </c>
      <c r="N146" s="138">
        <v>4009685.14</v>
      </c>
    </row>
    <row r="147" spans="1:14" customFormat="1" x14ac:dyDescent="0.25">
      <c r="A147" s="136"/>
      <c r="B147" s="137" t="s">
        <v>282</v>
      </c>
      <c r="C147" s="137">
        <v>1330</v>
      </c>
      <c r="D147" s="137" t="s">
        <v>199</v>
      </c>
      <c r="E147" s="138">
        <v>3821274.96</v>
      </c>
      <c r="F147" s="138">
        <v>34087.599999999999</v>
      </c>
      <c r="G147" s="138">
        <v>34087.599999999999</v>
      </c>
      <c r="H147" s="138">
        <v>3821274.96</v>
      </c>
      <c r="I147" s="138">
        <v>989406.34</v>
      </c>
      <c r="J147" s="138">
        <v>436706.69</v>
      </c>
      <c r="K147" s="138">
        <v>436706.69</v>
      </c>
      <c r="L147" s="138">
        <v>436706.69</v>
      </c>
      <c r="M147" s="138">
        <v>2831868.62</v>
      </c>
      <c r="N147" s="138">
        <v>3384568.27</v>
      </c>
    </row>
    <row r="148" spans="1:14" customFormat="1" x14ac:dyDescent="0.25">
      <c r="A148" s="136"/>
      <c r="B148" s="137" t="s">
        <v>282</v>
      </c>
      <c r="C148" s="137">
        <v>1440</v>
      </c>
      <c r="D148" s="137" t="s">
        <v>200</v>
      </c>
      <c r="E148" s="137">
        <v>0</v>
      </c>
      <c r="F148" s="138">
        <v>462610.56</v>
      </c>
      <c r="G148" s="137">
        <v>0</v>
      </c>
      <c r="H148" s="138">
        <v>462610.56</v>
      </c>
      <c r="I148" s="138">
        <v>462610.56</v>
      </c>
      <c r="J148" s="138">
        <v>462610.56</v>
      </c>
      <c r="K148" s="138">
        <v>462610.56</v>
      </c>
      <c r="L148" s="138">
        <v>462610.56</v>
      </c>
      <c r="M148" s="137">
        <v>0</v>
      </c>
      <c r="N148" s="137">
        <v>0</v>
      </c>
    </row>
    <row r="149" spans="1:14" customFormat="1" x14ac:dyDescent="0.25">
      <c r="A149" s="136"/>
      <c r="B149" s="137" t="s">
        <v>282</v>
      </c>
      <c r="C149" s="137">
        <v>1510</v>
      </c>
      <c r="D149" s="137" t="s">
        <v>201</v>
      </c>
      <c r="E149" s="138">
        <v>161323.44</v>
      </c>
      <c r="F149" s="138">
        <v>11211.63</v>
      </c>
      <c r="G149" s="138">
        <v>11211.63</v>
      </c>
      <c r="H149" s="138">
        <v>161323.44</v>
      </c>
      <c r="I149" s="138">
        <v>51542.49</v>
      </c>
      <c r="J149" s="138">
        <v>51121.5</v>
      </c>
      <c r="K149" s="138">
        <v>34167.5</v>
      </c>
      <c r="L149" s="138">
        <v>34167.5</v>
      </c>
      <c r="M149" s="138">
        <v>109780.95</v>
      </c>
      <c r="N149" s="138">
        <v>110201.94</v>
      </c>
    </row>
    <row r="150" spans="1:14" customFormat="1" x14ac:dyDescent="0.25">
      <c r="A150" s="136"/>
      <c r="B150" s="137" t="s">
        <v>282</v>
      </c>
      <c r="C150" s="137">
        <v>1530</v>
      </c>
      <c r="D150" s="137" t="s">
        <v>203</v>
      </c>
      <c r="E150" s="138">
        <v>3767.88</v>
      </c>
      <c r="F150" s="137">
        <v>0</v>
      </c>
      <c r="G150" s="137">
        <v>0</v>
      </c>
      <c r="H150" s="138">
        <v>3767.88</v>
      </c>
      <c r="I150" s="137">
        <v>941.97</v>
      </c>
      <c r="J150" s="137">
        <v>0</v>
      </c>
      <c r="K150" s="137">
        <v>0</v>
      </c>
      <c r="L150" s="137">
        <v>0</v>
      </c>
      <c r="M150" s="138">
        <v>2825.91</v>
      </c>
      <c r="N150" s="138">
        <v>3767.88</v>
      </c>
    </row>
    <row r="151" spans="1:14" customFormat="1" x14ac:dyDescent="0.25">
      <c r="A151" s="136"/>
      <c r="B151" s="137" t="s">
        <v>282</v>
      </c>
      <c r="C151" s="137">
        <v>1540</v>
      </c>
      <c r="D151" s="137" t="s">
        <v>204</v>
      </c>
      <c r="E151" s="138">
        <v>8490399.9600000009</v>
      </c>
      <c r="F151" s="138">
        <v>14082542.369999999</v>
      </c>
      <c r="G151" s="138">
        <v>82628.23</v>
      </c>
      <c r="H151" s="138">
        <v>22490314.100000001</v>
      </c>
      <c r="I151" s="138">
        <v>16155818.970000001</v>
      </c>
      <c r="J151" s="138">
        <v>4858994.12</v>
      </c>
      <c r="K151" s="138">
        <v>2482721.63</v>
      </c>
      <c r="L151" s="138">
        <v>2482721.63</v>
      </c>
      <c r="M151" s="138">
        <v>6334495.1299999999</v>
      </c>
      <c r="N151" s="138">
        <v>17631319.98</v>
      </c>
    </row>
    <row r="152" spans="1:14" customFormat="1" x14ac:dyDescent="0.25">
      <c r="A152" s="136"/>
      <c r="B152" s="137" t="s">
        <v>282</v>
      </c>
      <c r="C152" s="137">
        <v>1590</v>
      </c>
      <c r="D152" s="137" t="s">
        <v>205</v>
      </c>
      <c r="E152" s="138">
        <v>4966.8</v>
      </c>
      <c r="F152" s="137">
        <v>195.6</v>
      </c>
      <c r="G152" s="137">
        <v>195.6</v>
      </c>
      <c r="H152" s="138">
        <v>4966.8</v>
      </c>
      <c r="I152" s="138">
        <v>1437.3</v>
      </c>
      <c r="J152" s="138">
        <v>1230.3599999999999</v>
      </c>
      <c r="K152" s="138">
        <v>1230.3599999999999</v>
      </c>
      <c r="L152" s="138">
        <v>1230.3599999999999</v>
      </c>
      <c r="M152" s="138">
        <v>3529.5</v>
      </c>
      <c r="N152" s="138">
        <v>3736.44</v>
      </c>
    </row>
    <row r="153" spans="1:14" customFormat="1" x14ac:dyDescent="0.25">
      <c r="A153" s="136"/>
      <c r="B153" s="137" t="s">
        <v>282</v>
      </c>
      <c r="C153" s="137">
        <v>2110</v>
      </c>
      <c r="D153" s="137" t="s">
        <v>206</v>
      </c>
      <c r="E153" s="138">
        <v>290483.52</v>
      </c>
      <c r="F153" s="138">
        <v>232000.32</v>
      </c>
      <c r="G153" s="138">
        <v>179030.39999999999</v>
      </c>
      <c r="H153" s="138">
        <v>343453.44</v>
      </c>
      <c r="I153" s="138">
        <v>193056.51</v>
      </c>
      <c r="J153" s="138">
        <v>91917.26</v>
      </c>
      <c r="K153" s="138">
        <v>88252.03</v>
      </c>
      <c r="L153" s="138">
        <v>88252.03</v>
      </c>
      <c r="M153" s="138">
        <v>150396.93</v>
      </c>
      <c r="N153" s="138">
        <v>251536.18</v>
      </c>
    </row>
    <row r="154" spans="1:14" customFormat="1" x14ac:dyDescent="0.25">
      <c r="A154" s="136"/>
      <c r="B154" s="137" t="s">
        <v>282</v>
      </c>
      <c r="C154" s="137">
        <v>2140</v>
      </c>
      <c r="D154" s="137" t="s">
        <v>207</v>
      </c>
      <c r="E154" s="138">
        <v>98601.12</v>
      </c>
      <c r="F154" s="138">
        <v>5894.25</v>
      </c>
      <c r="G154" s="138">
        <v>4457.25</v>
      </c>
      <c r="H154" s="138">
        <v>100038.12</v>
      </c>
      <c r="I154" s="138">
        <v>17697.07</v>
      </c>
      <c r="J154" s="138">
        <v>10317.07</v>
      </c>
      <c r="K154" s="137">
        <v>112.07</v>
      </c>
      <c r="L154" s="137">
        <v>112.07</v>
      </c>
      <c r="M154" s="138">
        <v>82341.05</v>
      </c>
      <c r="N154" s="138">
        <v>89721.05</v>
      </c>
    </row>
    <row r="155" spans="1:14" customFormat="1" x14ac:dyDescent="0.25">
      <c r="A155" s="136"/>
      <c r="B155" s="137" t="s">
        <v>282</v>
      </c>
      <c r="C155" s="137">
        <v>2150</v>
      </c>
      <c r="D155" s="137" t="s">
        <v>208</v>
      </c>
      <c r="E155" s="138">
        <v>35005.800000000003</v>
      </c>
      <c r="F155" s="138">
        <v>747794.89</v>
      </c>
      <c r="G155" s="138">
        <v>25175.29</v>
      </c>
      <c r="H155" s="138">
        <v>757625.4</v>
      </c>
      <c r="I155" s="138">
        <v>678900</v>
      </c>
      <c r="J155" s="138">
        <v>59800</v>
      </c>
      <c r="K155" s="137">
        <v>0</v>
      </c>
      <c r="L155" s="137">
        <v>0</v>
      </c>
      <c r="M155" s="138">
        <v>78725.399999999994</v>
      </c>
      <c r="N155" s="138">
        <v>697825.4</v>
      </c>
    </row>
    <row r="156" spans="1:14" customFormat="1" x14ac:dyDescent="0.25">
      <c r="A156" s="136"/>
      <c r="B156" s="137" t="s">
        <v>282</v>
      </c>
      <c r="C156" s="137">
        <v>2160</v>
      </c>
      <c r="D156" s="137" t="s">
        <v>209</v>
      </c>
      <c r="E156" s="138">
        <v>23206.2</v>
      </c>
      <c r="F156" s="138">
        <v>10136.15</v>
      </c>
      <c r="G156" s="138">
        <v>9741.85</v>
      </c>
      <c r="H156" s="138">
        <v>23600.5</v>
      </c>
      <c r="I156" s="138">
        <v>7359</v>
      </c>
      <c r="J156" s="138">
        <v>7359</v>
      </c>
      <c r="K156" s="137">
        <v>0</v>
      </c>
      <c r="L156" s="137">
        <v>0</v>
      </c>
      <c r="M156" s="138">
        <v>16241.5</v>
      </c>
      <c r="N156" s="138">
        <v>16241.5</v>
      </c>
    </row>
    <row r="157" spans="1:14" customFormat="1" x14ac:dyDescent="0.25">
      <c r="A157" s="136"/>
      <c r="B157" s="137" t="s">
        <v>282</v>
      </c>
      <c r="C157" s="137">
        <v>2210</v>
      </c>
      <c r="D157" s="137" t="s">
        <v>210</v>
      </c>
      <c r="E157" s="138">
        <v>104909.75999999999</v>
      </c>
      <c r="F157" s="137">
        <v>0</v>
      </c>
      <c r="G157" s="137">
        <v>23.61</v>
      </c>
      <c r="H157" s="138">
        <v>104886.15</v>
      </c>
      <c r="I157" s="138">
        <v>11192.64</v>
      </c>
      <c r="J157" s="138">
        <v>11192.64</v>
      </c>
      <c r="K157" s="138">
        <v>11192.64</v>
      </c>
      <c r="L157" s="138">
        <v>11192.64</v>
      </c>
      <c r="M157" s="138">
        <v>93693.51</v>
      </c>
      <c r="N157" s="138">
        <v>93693.51</v>
      </c>
    </row>
    <row r="158" spans="1:14" customFormat="1" x14ac:dyDescent="0.25">
      <c r="A158" s="136"/>
      <c r="B158" s="137" t="s">
        <v>282</v>
      </c>
      <c r="C158" s="137">
        <v>2380</v>
      </c>
      <c r="D158" s="137" t="s">
        <v>212</v>
      </c>
      <c r="E158" s="138">
        <v>5936594</v>
      </c>
      <c r="F158" s="137">
        <v>0</v>
      </c>
      <c r="G158" s="137">
        <v>0</v>
      </c>
      <c r="H158" s="138">
        <v>5936594</v>
      </c>
      <c r="I158" s="137">
        <v>0</v>
      </c>
      <c r="J158" s="137">
        <v>0</v>
      </c>
      <c r="K158" s="137">
        <v>0</v>
      </c>
      <c r="L158" s="137">
        <v>0</v>
      </c>
      <c r="M158" s="138">
        <v>5936594</v>
      </c>
      <c r="N158" s="138">
        <v>5936594</v>
      </c>
    </row>
    <row r="159" spans="1:14" customFormat="1" x14ac:dyDescent="0.25">
      <c r="A159" s="136"/>
      <c r="B159" s="137" t="s">
        <v>282</v>
      </c>
      <c r="C159" s="137">
        <v>2410</v>
      </c>
      <c r="D159" s="137" t="s">
        <v>213</v>
      </c>
      <c r="E159" s="138">
        <v>5717.16</v>
      </c>
      <c r="F159" s="137">
        <v>0</v>
      </c>
      <c r="G159" s="137">
        <v>0</v>
      </c>
      <c r="H159" s="138">
        <v>5717.16</v>
      </c>
      <c r="I159" s="137">
        <v>0</v>
      </c>
      <c r="J159" s="137">
        <v>0</v>
      </c>
      <c r="K159" s="137">
        <v>0</v>
      </c>
      <c r="L159" s="137">
        <v>0</v>
      </c>
      <c r="M159" s="138">
        <v>5717.16</v>
      </c>
      <c r="N159" s="138">
        <v>5717.16</v>
      </c>
    </row>
    <row r="160" spans="1:14" customFormat="1" x14ac:dyDescent="0.25">
      <c r="A160" s="136"/>
      <c r="B160" s="137" t="s">
        <v>282</v>
      </c>
      <c r="C160" s="137">
        <v>2460</v>
      </c>
      <c r="D160" s="137" t="s">
        <v>218</v>
      </c>
      <c r="E160" s="138">
        <v>6854.52</v>
      </c>
      <c r="F160" s="138">
        <v>8257.33</v>
      </c>
      <c r="G160" s="138">
        <v>4158.2299999999996</v>
      </c>
      <c r="H160" s="138">
        <v>10953.62</v>
      </c>
      <c r="I160" s="138">
        <v>4344.8</v>
      </c>
      <c r="J160" s="138">
        <v>4344.8</v>
      </c>
      <c r="K160" s="138">
        <v>4344.8</v>
      </c>
      <c r="L160" s="138">
        <v>4344.8</v>
      </c>
      <c r="M160" s="138">
        <v>6608.82</v>
      </c>
      <c r="N160" s="138">
        <v>6608.82</v>
      </c>
    </row>
    <row r="161" spans="1:14" customFormat="1" x14ac:dyDescent="0.25">
      <c r="A161" s="136"/>
      <c r="B161" s="137" t="s">
        <v>282</v>
      </c>
      <c r="C161" s="137">
        <v>2470</v>
      </c>
      <c r="D161" s="137" t="s">
        <v>219</v>
      </c>
      <c r="E161" s="138">
        <v>182155.92</v>
      </c>
      <c r="F161" s="138">
        <v>46595.91</v>
      </c>
      <c r="G161" s="138">
        <v>52591.92</v>
      </c>
      <c r="H161" s="138">
        <v>176159.91</v>
      </c>
      <c r="I161" s="138">
        <v>62584.47</v>
      </c>
      <c r="J161" s="138">
        <v>7930.37</v>
      </c>
      <c r="K161" s="137">
        <v>131.83000000000001</v>
      </c>
      <c r="L161" s="137">
        <v>131.83000000000001</v>
      </c>
      <c r="M161" s="138">
        <v>113575.44</v>
      </c>
      <c r="N161" s="138">
        <v>168229.54</v>
      </c>
    </row>
    <row r="162" spans="1:14" customFormat="1" x14ac:dyDescent="0.25">
      <c r="A162" s="136"/>
      <c r="B162" s="137" t="s">
        <v>282</v>
      </c>
      <c r="C162" s="137">
        <v>2480</v>
      </c>
      <c r="D162" s="137" t="s">
        <v>220</v>
      </c>
      <c r="E162" s="137">
        <v>0</v>
      </c>
      <c r="F162" s="137">
        <v>139.66</v>
      </c>
      <c r="G162" s="137">
        <v>0</v>
      </c>
      <c r="H162" s="137">
        <v>139.66</v>
      </c>
      <c r="I162" s="137">
        <v>69.83</v>
      </c>
      <c r="J162" s="137">
        <v>69.83</v>
      </c>
      <c r="K162" s="137">
        <v>69.83</v>
      </c>
      <c r="L162" s="137">
        <v>69.83</v>
      </c>
      <c r="M162" s="137">
        <v>69.83</v>
      </c>
      <c r="N162" s="137">
        <v>69.83</v>
      </c>
    </row>
    <row r="163" spans="1:14" customFormat="1" x14ac:dyDescent="0.25">
      <c r="A163" s="136"/>
      <c r="B163" s="137" t="s">
        <v>282</v>
      </c>
      <c r="C163" s="137">
        <v>2490</v>
      </c>
      <c r="D163" s="137" t="s">
        <v>221</v>
      </c>
      <c r="E163" s="138">
        <v>87905.52</v>
      </c>
      <c r="F163" s="138">
        <v>74165.820000000007</v>
      </c>
      <c r="G163" s="138">
        <v>11017.83</v>
      </c>
      <c r="H163" s="138">
        <v>151053.51</v>
      </c>
      <c r="I163" s="138">
        <v>29654.78</v>
      </c>
      <c r="J163" s="138">
        <v>8001.41</v>
      </c>
      <c r="K163" s="137">
        <v>783.62</v>
      </c>
      <c r="L163" s="137">
        <v>783.62</v>
      </c>
      <c r="M163" s="138">
        <v>121398.73</v>
      </c>
      <c r="N163" s="138">
        <v>143052.1</v>
      </c>
    </row>
    <row r="164" spans="1:14" customFormat="1" x14ac:dyDescent="0.25">
      <c r="A164" s="136"/>
      <c r="B164" s="137" t="s">
        <v>282</v>
      </c>
      <c r="C164" s="137">
        <v>2520</v>
      </c>
      <c r="D164" s="137" t="s">
        <v>283</v>
      </c>
      <c r="E164" s="137">
        <v>207.6</v>
      </c>
      <c r="F164" s="137">
        <v>0</v>
      </c>
      <c r="G164" s="137">
        <v>0</v>
      </c>
      <c r="H164" s="137">
        <v>207.6</v>
      </c>
      <c r="I164" s="137">
        <v>0</v>
      </c>
      <c r="J164" s="137">
        <v>0</v>
      </c>
      <c r="K164" s="137">
        <v>0</v>
      </c>
      <c r="L164" s="137">
        <v>0</v>
      </c>
      <c r="M164" s="137">
        <v>207.6</v>
      </c>
      <c r="N164" s="137">
        <v>207.6</v>
      </c>
    </row>
    <row r="165" spans="1:14" customFormat="1" x14ac:dyDescent="0.25">
      <c r="A165" s="136"/>
      <c r="B165" s="137" t="s">
        <v>282</v>
      </c>
      <c r="C165" s="137">
        <v>2540</v>
      </c>
      <c r="D165" s="137" t="s">
        <v>279</v>
      </c>
      <c r="E165" s="137">
        <v>389.76</v>
      </c>
      <c r="F165" s="137">
        <v>0</v>
      </c>
      <c r="G165" s="137">
        <v>0</v>
      </c>
      <c r="H165" s="137">
        <v>389.76</v>
      </c>
      <c r="I165" s="137">
        <v>0</v>
      </c>
      <c r="J165" s="137">
        <v>0</v>
      </c>
      <c r="K165" s="137">
        <v>0</v>
      </c>
      <c r="L165" s="137">
        <v>0</v>
      </c>
      <c r="M165" s="137">
        <v>389.76</v>
      </c>
      <c r="N165" s="137">
        <v>389.76</v>
      </c>
    </row>
    <row r="166" spans="1:14" customFormat="1" x14ac:dyDescent="0.25">
      <c r="A166" s="136"/>
      <c r="B166" s="137" t="s">
        <v>282</v>
      </c>
      <c r="C166" s="137">
        <v>2550</v>
      </c>
      <c r="D166" s="137" t="s">
        <v>223</v>
      </c>
      <c r="E166" s="138">
        <v>1780.32</v>
      </c>
      <c r="F166" s="137">
        <v>0</v>
      </c>
      <c r="G166" s="137">
        <v>0</v>
      </c>
      <c r="H166" s="138">
        <v>1780.32</v>
      </c>
      <c r="I166" s="137">
        <v>0</v>
      </c>
      <c r="J166" s="137">
        <v>0</v>
      </c>
      <c r="K166" s="137">
        <v>0</v>
      </c>
      <c r="L166" s="137">
        <v>0</v>
      </c>
      <c r="M166" s="138">
        <v>1780.32</v>
      </c>
      <c r="N166" s="138">
        <v>1780.32</v>
      </c>
    </row>
    <row r="167" spans="1:14" customFormat="1" x14ac:dyDescent="0.25">
      <c r="A167" s="136"/>
      <c r="B167" s="137" t="s">
        <v>282</v>
      </c>
      <c r="C167" s="137">
        <v>2560</v>
      </c>
      <c r="D167" s="137" t="s">
        <v>224</v>
      </c>
      <c r="E167" s="138">
        <v>341980.92</v>
      </c>
      <c r="F167" s="138">
        <v>85974.86</v>
      </c>
      <c r="G167" s="138">
        <v>106925</v>
      </c>
      <c r="H167" s="138">
        <v>321030.78000000003</v>
      </c>
      <c r="I167" s="138">
        <v>142640.23000000001</v>
      </c>
      <c r="J167" s="138">
        <v>24049.71</v>
      </c>
      <c r="K167" s="137">
        <v>533.17999999999995</v>
      </c>
      <c r="L167" s="137">
        <v>533.17999999999995</v>
      </c>
      <c r="M167" s="138">
        <v>178390.55</v>
      </c>
      <c r="N167" s="138">
        <v>296981.07</v>
      </c>
    </row>
    <row r="168" spans="1:14" customFormat="1" x14ac:dyDescent="0.25">
      <c r="A168" s="136"/>
      <c r="B168" s="137" t="s">
        <v>282</v>
      </c>
      <c r="C168" s="137">
        <v>2610</v>
      </c>
      <c r="D168" s="137" t="s">
        <v>226</v>
      </c>
      <c r="E168" s="138">
        <v>5843554.7999999998</v>
      </c>
      <c r="F168" s="138">
        <v>6456315.29</v>
      </c>
      <c r="G168" s="138">
        <v>5739818.9100000001</v>
      </c>
      <c r="H168" s="138">
        <v>6560051.1799999997</v>
      </c>
      <c r="I168" s="138">
        <v>6136270.0199999996</v>
      </c>
      <c r="J168" s="138">
        <v>814379.91</v>
      </c>
      <c r="K168" s="138">
        <v>419255.9</v>
      </c>
      <c r="L168" s="138">
        <v>419255.9</v>
      </c>
      <c r="M168" s="138">
        <v>423781.16</v>
      </c>
      <c r="N168" s="138">
        <v>5745671.2699999996</v>
      </c>
    </row>
    <row r="169" spans="1:14" customFormat="1" x14ac:dyDescent="0.25">
      <c r="A169" s="136"/>
      <c r="B169" s="137" t="s">
        <v>282</v>
      </c>
      <c r="C169" s="137">
        <v>2710</v>
      </c>
      <c r="D169" s="137" t="s">
        <v>227</v>
      </c>
      <c r="E169" s="138">
        <v>26083.58</v>
      </c>
      <c r="F169" s="138">
        <v>386242.9</v>
      </c>
      <c r="G169" s="138">
        <v>71087.37</v>
      </c>
      <c r="H169" s="138">
        <v>341239.11</v>
      </c>
      <c r="I169" s="138">
        <v>165218.5</v>
      </c>
      <c r="J169" s="137">
        <v>0</v>
      </c>
      <c r="K169" s="137">
        <v>0</v>
      </c>
      <c r="L169" s="137">
        <v>0</v>
      </c>
      <c r="M169" s="138">
        <v>176020.61</v>
      </c>
      <c r="N169" s="138">
        <v>341239.11</v>
      </c>
    </row>
    <row r="170" spans="1:14" customFormat="1" x14ac:dyDescent="0.25">
      <c r="A170" s="136"/>
      <c r="B170" s="137" t="s">
        <v>282</v>
      </c>
      <c r="C170" s="137">
        <v>2720</v>
      </c>
      <c r="D170" s="137" t="s">
        <v>228</v>
      </c>
      <c r="E170" s="138">
        <v>174368.52</v>
      </c>
      <c r="F170" s="138">
        <v>286170.28999999998</v>
      </c>
      <c r="G170" s="138">
        <v>187944.55</v>
      </c>
      <c r="H170" s="138">
        <v>272594.26</v>
      </c>
      <c r="I170" s="138">
        <v>146958</v>
      </c>
      <c r="J170" s="138">
        <v>146958</v>
      </c>
      <c r="K170" s="138">
        <v>146958</v>
      </c>
      <c r="L170" s="138">
        <v>146958</v>
      </c>
      <c r="M170" s="138">
        <v>125636.26</v>
      </c>
      <c r="N170" s="138">
        <v>125636.26</v>
      </c>
    </row>
    <row r="171" spans="1:14" customFormat="1" x14ac:dyDescent="0.25">
      <c r="A171" s="136"/>
      <c r="B171" s="137" t="s">
        <v>282</v>
      </c>
      <c r="C171" s="137">
        <v>2730</v>
      </c>
      <c r="D171" s="137" t="s">
        <v>229</v>
      </c>
      <c r="E171" s="137">
        <v>0</v>
      </c>
      <c r="F171" s="137">
        <v>960</v>
      </c>
      <c r="G171" s="137">
        <v>0</v>
      </c>
      <c r="H171" s="137">
        <v>960</v>
      </c>
      <c r="I171" s="137">
        <v>960</v>
      </c>
      <c r="J171" s="137">
        <v>960</v>
      </c>
      <c r="K171" s="137">
        <v>960</v>
      </c>
      <c r="L171" s="137">
        <v>960</v>
      </c>
      <c r="M171" s="137">
        <v>0</v>
      </c>
      <c r="N171" s="137">
        <v>0</v>
      </c>
    </row>
    <row r="172" spans="1:14" customFormat="1" x14ac:dyDescent="0.25">
      <c r="A172" s="136"/>
      <c r="B172" s="137" t="s">
        <v>282</v>
      </c>
      <c r="C172" s="137">
        <v>2910</v>
      </c>
      <c r="D172" s="137" t="s">
        <v>231</v>
      </c>
      <c r="E172" s="138">
        <v>157337.04</v>
      </c>
      <c r="F172" s="138">
        <v>14615.01</v>
      </c>
      <c r="G172" s="138">
        <v>6344.56</v>
      </c>
      <c r="H172" s="138">
        <v>165607.49</v>
      </c>
      <c r="I172" s="138">
        <v>13483.8</v>
      </c>
      <c r="J172" s="137">
        <v>0</v>
      </c>
      <c r="K172" s="137">
        <v>0</v>
      </c>
      <c r="L172" s="137">
        <v>0</v>
      </c>
      <c r="M172" s="138">
        <v>152123.69</v>
      </c>
      <c r="N172" s="138">
        <v>165607.49</v>
      </c>
    </row>
    <row r="173" spans="1:14" customFormat="1" x14ac:dyDescent="0.25">
      <c r="A173" s="136"/>
      <c r="B173" s="137" t="s">
        <v>282</v>
      </c>
      <c r="C173" s="137">
        <v>2920</v>
      </c>
      <c r="D173" s="137" t="s">
        <v>232</v>
      </c>
      <c r="E173" s="138">
        <v>3330.48</v>
      </c>
      <c r="F173" s="137">
        <v>466.7</v>
      </c>
      <c r="G173" s="137">
        <v>333.72</v>
      </c>
      <c r="H173" s="138">
        <v>3463.46</v>
      </c>
      <c r="I173" s="137">
        <v>758</v>
      </c>
      <c r="J173" s="137">
        <v>758</v>
      </c>
      <c r="K173" s="137">
        <v>758</v>
      </c>
      <c r="L173" s="137">
        <v>758</v>
      </c>
      <c r="M173" s="138">
        <v>2705.46</v>
      </c>
      <c r="N173" s="138">
        <v>2705.46</v>
      </c>
    </row>
    <row r="174" spans="1:14" customFormat="1" x14ac:dyDescent="0.25">
      <c r="A174" s="136"/>
      <c r="B174" s="137" t="s">
        <v>282</v>
      </c>
      <c r="C174" s="137">
        <v>2930</v>
      </c>
      <c r="D174" s="137" t="s">
        <v>233</v>
      </c>
      <c r="E174" s="138">
        <v>68880.960000000006</v>
      </c>
      <c r="F174" s="138">
        <v>11780.71</v>
      </c>
      <c r="G174" s="138">
        <v>17874.509999999998</v>
      </c>
      <c r="H174" s="138">
        <v>62787.16</v>
      </c>
      <c r="I174" s="137">
        <v>0</v>
      </c>
      <c r="J174" s="137">
        <v>0</v>
      </c>
      <c r="K174" s="137">
        <v>0</v>
      </c>
      <c r="L174" s="137">
        <v>0</v>
      </c>
      <c r="M174" s="138">
        <v>62787.16</v>
      </c>
      <c r="N174" s="138">
        <v>62787.16</v>
      </c>
    </row>
    <row r="175" spans="1:14" customFormat="1" x14ac:dyDescent="0.25">
      <c r="A175" s="136"/>
      <c r="B175" s="137" t="s">
        <v>282</v>
      </c>
      <c r="C175" s="137">
        <v>2940</v>
      </c>
      <c r="D175" s="137" t="s">
        <v>234</v>
      </c>
      <c r="E175" s="138">
        <v>42642.720000000001</v>
      </c>
      <c r="F175" s="137">
        <v>885.09</v>
      </c>
      <c r="G175" s="138">
        <v>1649.38</v>
      </c>
      <c r="H175" s="138">
        <v>41878.43</v>
      </c>
      <c r="I175" s="137">
        <v>978.45</v>
      </c>
      <c r="J175" s="137">
        <v>978.45</v>
      </c>
      <c r="K175" s="137">
        <v>978.45</v>
      </c>
      <c r="L175" s="137">
        <v>978.45</v>
      </c>
      <c r="M175" s="138">
        <v>40899.980000000003</v>
      </c>
      <c r="N175" s="138">
        <v>40899.980000000003</v>
      </c>
    </row>
    <row r="176" spans="1:14" customFormat="1" x14ac:dyDescent="0.25">
      <c r="A176" s="136"/>
      <c r="B176" s="137" t="s">
        <v>282</v>
      </c>
      <c r="C176" s="137">
        <v>2960</v>
      </c>
      <c r="D176" s="137" t="s">
        <v>235</v>
      </c>
      <c r="E176" s="138">
        <v>68476.320000000007</v>
      </c>
      <c r="F176" s="138">
        <v>7781.91</v>
      </c>
      <c r="G176" s="138">
        <v>3178.02</v>
      </c>
      <c r="H176" s="138">
        <v>73080.210000000006</v>
      </c>
      <c r="I176" s="138">
        <v>8353.49</v>
      </c>
      <c r="J176" s="138">
        <v>5174.17</v>
      </c>
      <c r="K176" s="137">
        <v>680.17</v>
      </c>
      <c r="L176" s="137">
        <v>680.17</v>
      </c>
      <c r="M176" s="138">
        <v>64726.720000000001</v>
      </c>
      <c r="N176" s="138">
        <v>67906.039999999994</v>
      </c>
    </row>
    <row r="177" spans="1:14" customFormat="1" x14ac:dyDescent="0.25">
      <c r="A177" s="136"/>
      <c r="B177" s="137" t="s">
        <v>282</v>
      </c>
      <c r="C177" s="137">
        <v>2980</v>
      </c>
      <c r="D177" s="137" t="s">
        <v>236</v>
      </c>
      <c r="E177" s="138">
        <v>1751.11</v>
      </c>
      <c r="F177" s="137">
        <v>0</v>
      </c>
      <c r="G177" s="137">
        <v>0</v>
      </c>
      <c r="H177" s="138">
        <v>1751.11</v>
      </c>
      <c r="I177" s="137">
        <v>0</v>
      </c>
      <c r="J177" s="137">
        <v>0</v>
      </c>
      <c r="K177" s="137">
        <v>0</v>
      </c>
      <c r="L177" s="137">
        <v>0</v>
      </c>
      <c r="M177" s="138">
        <v>1751.11</v>
      </c>
      <c r="N177" s="138">
        <v>1751.11</v>
      </c>
    </row>
    <row r="178" spans="1:14" customFormat="1" x14ac:dyDescent="0.25">
      <c r="A178" s="136"/>
      <c r="B178" s="137" t="s">
        <v>282</v>
      </c>
      <c r="C178" s="137">
        <v>2990</v>
      </c>
      <c r="D178" s="137" t="s">
        <v>284</v>
      </c>
      <c r="E178" s="138">
        <v>44079.6</v>
      </c>
      <c r="F178" s="138">
        <v>13433.74</v>
      </c>
      <c r="G178" s="138">
        <v>1670.71</v>
      </c>
      <c r="H178" s="138">
        <v>55842.63</v>
      </c>
      <c r="I178" s="138">
        <v>14669.28</v>
      </c>
      <c r="J178" s="138">
        <v>14669.28</v>
      </c>
      <c r="K178" s="138">
        <v>14361.58</v>
      </c>
      <c r="L178" s="138">
        <v>14361.58</v>
      </c>
      <c r="M178" s="138">
        <v>41173.35</v>
      </c>
      <c r="N178" s="138">
        <v>41173.35</v>
      </c>
    </row>
    <row r="179" spans="1:14" customFormat="1" x14ac:dyDescent="0.25">
      <c r="A179" s="136"/>
      <c r="B179" s="137" t="s">
        <v>282</v>
      </c>
      <c r="C179" s="137">
        <v>3110</v>
      </c>
      <c r="D179" s="137" t="s">
        <v>237</v>
      </c>
      <c r="E179" s="138">
        <v>95455.96</v>
      </c>
      <c r="F179" s="138">
        <v>87501.3</v>
      </c>
      <c r="G179" s="138">
        <v>87501.3</v>
      </c>
      <c r="H179" s="138">
        <v>95455.96</v>
      </c>
      <c r="I179" s="138">
        <v>34074.04</v>
      </c>
      <c r="J179" s="138">
        <v>34074.04</v>
      </c>
      <c r="K179" s="138">
        <v>19577.8</v>
      </c>
      <c r="L179" s="138">
        <v>19577.8</v>
      </c>
      <c r="M179" s="138">
        <v>61381.919999999998</v>
      </c>
      <c r="N179" s="138">
        <v>61381.919999999998</v>
      </c>
    </row>
    <row r="180" spans="1:14" customFormat="1" x14ac:dyDescent="0.25">
      <c r="A180" s="136"/>
      <c r="B180" s="137" t="s">
        <v>282</v>
      </c>
      <c r="C180" s="137">
        <v>3140</v>
      </c>
      <c r="D180" s="137" t="s">
        <v>239</v>
      </c>
      <c r="E180" s="138">
        <v>55494.86</v>
      </c>
      <c r="F180" s="138">
        <v>54214.12</v>
      </c>
      <c r="G180" s="138">
        <v>49051.48</v>
      </c>
      <c r="H180" s="138">
        <v>60657.5</v>
      </c>
      <c r="I180" s="138">
        <v>58838.7</v>
      </c>
      <c r="J180" s="138">
        <v>14245.82</v>
      </c>
      <c r="K180" s="138">
        <v>14245.82</v>
      </c>
      <c r="L180" s="138">
        <v>14245.82</v>
      </c>
      <c r="M180" s="138">
        <v>1818.8</v>
      </c>
      <c r="N180" s="138">
        <v>46411.68</v>
      </c>
    </row>
    <row r="181" spans="1:14" customFormat="1" x14ac:dyDescent="0.25">
      <c r="A181" s="136"/>
      <c r="B181" s="137" t="s">
        <v>282</v>
      </c>
      <c r="C181" s="137">
        <v>3150</v>
      </c>
      <c r="D181" s="137" t="s">
        <v>240</v>
      </c>
      <c r="E181" s="138">
        <v>138297.72</v>
      </c>
      <c r="F181" s="138">
        <v>5682.24</v>
      </c>
      <c r="G181" s="138">
        <v>3912.79</v>
      </c>
      <c r="H181" s="138">
        <v>140067.17000000001</v>
      </c>
      <c r="I181" s="138">
        <v>18342.64</v>
      </c>
      <c r="J181" s="138">
        <v>18342.64</v>
      </c>
      <c r="K181" s="138">
        <v>16414.64</v>
      </c>
      <c r="L181" s="138">
        <v>16414.64</v>
      </c>
      <c r="M181" s="138">
        <v>121724.53</v>
      </c>
      <c r="N181" s="138">
        <v>121724.53</v>
      </c>
    </row>
    <row r="182" spans="1:14" customFormat="1" x14ac:dyDescent="0.25">
      <c r="A182" s="136"/>
      <c r="B182" s="137" t="s">
        <v>282</v>
      </c>
      <c r="C182" s="137">
        <v>3170</v>
      </c>
      <c r="D182" s="137" t="s">
        <v>241</v>
      </c>
      <c r="E182" s="138">
        <v>307733.03999999998</v>
      </c>
      <c r="F182" s="138">
        <v>159293.04</v>
      </c>
      <c r="G182" s="138">
        <v>137698.03</v>
      </c>
      <c r="H182" s="138">
        <v>329328.05</v>
      </c>
      <c r="I182" s="138">
        <v>191498.97</v>
      </c>
      <c r="J182" s="138">
        <v>66385.81</v>
      </c>
      <c r="K182" s="138">
        <v>62511.519999999997</v>
      </c>
      <c r="L182" s="138">
        <v>62511.519999999997</v>
      </c>
      <c r="M182" s="138">
        <v>137829.07999999999</v>
      </c>
      <c r="N182" s="138">
        <v>262942.24</v>
      </c>
    </row>
    <row r="183" spans="1:14" customFormat="1" x14ac:dyDescent="0.25">
      <c r="A183" s="136"/>
      <c r="B183" s="137" t="s">
        <v>282</v>
      </c>
      <c r="C183" s="137">
        <v>3220</v>
      </c>
      <c r="D183" s="137" t="s">
        <v>285</v>
      </c>
      <c r="E183" s="138">
        <v>1248919.3700000001</v>
      </c>
      <c r="F183" s="138">
        <v>671697.46</v>
      </c>
      <c r="G183" s="138">
        <v>671697.46</v>
      </c>
      <c r="H183" s="138">
        <v>1248919.3700000001</v>
      </c>
      <c r="I183" s="138">
        <v>951678.12</v>
      </c>
      <c r="J183" s="138">
        <v>237919.53</v>
      </c>
      <c r="K183" s="138">
        <v>231933.91</v>
      </c>
      <c r="L183" s="138">
        <v>231933.91</v>
      </c>
      <c r="M183" s="138">
        <v>297241.25</v>
      </c>
      <c r="N183" s="138">
        <v>1010999.84</v>
      </c>
    </row>
    <row r="184" spans="1:14" customFormat="1" x14ac:dyDescent="0.25">
      <c r="A184" s="136"/>
      <c r="B184" s="137" t="s">
        <v>282</v>
      </c>
      <c r="C184" s="137">
        <v>3230</v>
      </c>
      <c r="D184" s="137" t="s">
        <v>243</v>
      </c>
      <c r="E184" s="138">
        <v>967906.56</v>
      </c>
      <c r="F184" s="138">
        <v>1262037.28</v>
      </c>
      <c r="G184" s="138">
        <v>1458706.65</v>
      </c>
      <c r="H184" s="138">
        <v>771237.19</v>
      </c>
      <c r="I184" s="138">
        <v>76816.72</v>
      </c>
      <c r="J184" s="138">
        <v>74786.559999999998</v>
      </c>
      <c r="K184" s="138">
        <v>65620.479999999996</v>
      </c>
      <c r="L184" s="138">
        <v>65620.479999999996</v>
      </c>
      <c r="M184" s="138">
        <v>694420.47</v>
      </c>
      <c r="N184" s="138">
        <v>696450.63</v>
      </c>
    </row>
    <row r="185" spans="1:14" customFormat="1" x14ac:dyDescent="0.25">
      <c r="A185" s="136"/>
      <c r="B185" s="137" t="s">
        <v>282</v>
      </c>
      <c r="C185" s="137">
        <v>3270</v>
      </c>
      <c r="D185" s="137" t="s">
        <v>286</v>
      </c>
      <c r="E185" s="138">
        <v>1946.98</v>
      </c>
      <c r="F185" s="137">
        <v>877.96</v>
      </c>
      <c r="G185" s="137">
        <v>877.96</v>
      </c>
      <c r="H185" s="138">
        <v>1946.98</v>
      </c>
      <c r="I185" s="138">
        <v>1364.71</v>
      </c>
      <c r="J185" s="138">
        <v>1364.71</v>
      </c>
      <c r="K185" s="138">
        <v>1364.71</v>
      </c>
      <c r="L185" s="138">
        <v>1364.71</v>
      </c>
      <c r="M185" s="137">
        <v>582.27</v>
      </c>
      <c r="N185" s="137">
        <v>582.27</v>
      </c>
    </row>
    <row r="186" spans="1:14" customFormat="1" x14ac:dyDescent="0.25">
      <c r="A186" s="136"/>
      <c r="B186" s="137" t="s">
        <v>282</v>
      </c>
      <c r="C186" s="137">
        <v>3380</v>
      </c>
      <c r="D186" s="137" t="s">
        <v>248</v>
      </c>
      <c r="E186" s="137">
        <v>0</v>
      </c>
      <c r="F186" s="138">
        <v>4068615.52</v>
      </c>
      <c r="G186" s="137">
        <v>0</v>
      </c>
      <c r="H186" s="138">
        <v>4068615.52</v>
      </c>
      <c r="I186" s="138">
        <v>4068615.52</v>
      </c>
      <c r="J186" s="138">
        <v>606831.37</v>
      </c>
      <c r="K186" s="138">
        <v>250088.44</v>
      </c>
      <c r="L186" s="138">
        <v>250088.44</v>
      </c>
      <c r="M186" s="137">
        <v>0</v>
      </c>
      <c r="N186" s="138">
        <v>3461784.15</v>
      </c>
    </row>
    <row r="187" spans="1:14" customFormat="1" x14ac:dyDescent="0.25">
      <c r="A187" s="136"/>
      <c r="B187" s="137" t="s">
        <v>282</v>
      </c>
      <c r="C187" s="137">
        <v>3430</v>
      </c>
      <c r="D187" s="137" t="s">
        <v>287</v>
      </c>
      <c r="E187" s="138">
        <v>2868943.63</v>
      </c>
      <c r="F187" s="138">
        <v>1260242.77</v>
      </c>
      <c r="G187" s="138">
        <v>1251143</v>
      </c>
      <c r="H187" s="138">
        <v>2878043.4</v>
      </c>
      <c r="I187" s="138">
        <v>1675645.2</v>
      </c>
      <c r="J187" s="138">
        <v>1030114.64</v>
      </c>
      <c r="K187" s="138">
        <v>125231.77</v>
      </c>
      <c r="L187" s="138">
        <v>125231.77</v>
      </c>
      <c r="M187" s="138">
        <v>1202398.2</v>
      </c>
      <c r="N187" s="138">
        <v>1847928.76</v>
      </c>
    </row>
    <row r="188" spans="1:14" customFormat="1" x14ac:dyDescent="0.25">
      <c r="A188" s="136"/>
      <c r="B188" s="137" t="s">
        <v>282</v>
      </c>
      <c r="C188" s="137">
        <v>3450</v>
      </c>
      <c r="D188" s="137" t="s">
        <v>250</v>
      </c>
      <c r="E188" s="137">
        <v>0</v>
      </c>
      <c r="F188" s="138">
        <v>284681.51</v>
      </c>
      <c r="G188" s="137">
        <v>0</v>
      </c>
      <c r="H188" s="138">
        <v>284681.51</v>
      </c>
      <c r="I188" s="138">
        <v>284681.5</v>
      </c>
      <c r="J188" s="138">
        <v>284681.5</v>
      </c>
      <c r="K188" s="138">
        <v>284681.5</v>
      </c>
      <c r="L188" s="138">
        <v>284681.5</v>
      </c>
      <c r="M188" s="137">
        <v>0.01</v>
      </c>
      <c r="N188" s="137">
        <v>0.01</v>
      </c>
    </row>
    <row r="189" spans="1:14" customFormat="1" x14ac:dyDescent="0.25">
      <c r="A189" s="136"/>
      <c r="B189" s="137" t="s">
        <v>282</v>
      </c>
      <c r="C189" s="137">
        <v>3480</v>
      </c>
      <c r="D189" s="137" t="s">
        <v>288</v>
      </c>
      <c r="E189" s="138">
        <v>735558.71</v>
      </c>
      <c r="F189" s="137">
        <v>0</v>
      </c>
      <c r="G189" s="137">
        <v>0</v>
      </c>
      <c r="H189" s="138">
        <v>735558.71</v>
      </c>
      <c r="I189" s="138">
        <v>50672.41</v>
      </c>
      <c r="J189" s="138">
        <v>50672.41</v>
      </c>
      <c r="K189" s="138">
        <v>29379.31</v>
      </c>
      <c r="L189" s="138">
        <v>29379.31</v>
      </c>
      <c r="M189" s="138">
        <v>684886.3</v>
      </c>
      <c r="N189" s="138">
        <v>684886.3</v>
      </c>
    </row>
    <row r="190" spans="1:14" customFormat="1" x14ac:dyDescent="0.25">
      <c r="A190" s="136"/>
      <c r="B190" s="137" t="s">
        <v>282</v>
      </c>
      <c r="C190" s="137">
        <v>3510</v>
      </c>
      <c r="D190" s="137" t="s">
        <v>253</v>
      </c>
      <c r="E190" s="138">
        <v>37282.44</v>
      </c>
      <c r="F190" s="138">
        <v>19730.5</v>
      </c>
      <c r="G190" s="137">
        <v>2</v>
      </c>
      <c r="H190" s="138">
        <v>57010.94</v>
      </c>
      <c r="I190" s="138">
        <v>19730.5</v>
      </c>
      <c r="J190" s="138">
        <v>19730.5</v>
      </c>
      <c r="K190" s="137">
        <v>0</v>
      </c>
      <c r="L190" s="137">
        <v>0</v>
      </c>
      <c r="M190" s="138">
        <v>37280.44</v>
      </c>
      <c r="N190" s="138">
        <v>37280.44</v>
      </c>
    </row>
    <row r="191" spans="1:14" customFormat="1" x14ac:dyDescent="0.25">
      <c r="A191" s="136"/>
      <c r="B191" s="137" t="s">
        <v>282</v>
      </c>
      <c r="C191" s="137">
        <v>3520</v>
      </c>
      <c r="D191" s="137" t="s">
        <v>254</v>
      </c>
      <c r="E191" s="138">
        <v>30093.84</v>
      </c>
      <c r="F191" s="137">
        <v>0</v>
      </c>
      <c r="G191" s="137">
        <v>0</v>
      </c>
      <c r="H191" s="138">
        <v>30093.84</v>
      </c>
      <c r="I191" s="137">
        <v>0</v>
      </c>
      <c r="J191" s="137">
        <v>0</v>
      </c>
      <c r="K191" s="137">
        <v>0</v>
      </c>
      <c r="L191" s="137">
        <v>0</v>
      </c>
      <c r="M191" s="138">
        <v>30093.84</v>
      </c>
      <c r="N191" s="138">
        <v>30093.84</v>
      </c>
    </row>
    <row r="192" spans="1:14" customFormat="1" x14ac:dyDescent="0.25">
      <c r="A192" s="136"/>
      <c r="B192" s="137" t="s">
        <v>282</v>
      </c>
      <c r="C192" s="137">
        <v>3550</v>
      </c>
      <c r="D192" s="137" t="s">
        <v>255</v>
      </c>
      <c r="E192" s="138">
        <v>308244.36</v>
      </c>
      <c r="F192" s="138">
        <v>9562.84</v>
      </c>
      <c r="G192" s="138">
        <v>3555.65</v>
      </c>
      <c r="H192" s="138">
        <v>314251.55</v>
      </c>
      <c r="I192" s="138">
        <v>28922.9</v>
      </c>
      <c r="J192" s="138">
        <v>17991.34</v>
      </c>
      <c r="K192" s="138">
        <v>9040.69</v>
      </c>
      <c r="L192" s="138">
        <v>9040.69</v>
      </c>
      <c r="M192" s="138">
        <v>285328.65000000002</v>
      </c>
      <c r="N192" s="138">
        <v>296260.21000000002</v>
      </c>
    </row>
    <row r="193" spans="1:14" customFormat="1" x14ac:dyDescent="0.25">
      <c r="A193" s="136"/>
      <c r="B193" s="137" t="s">
        <v>282</v>
      </c>
      <c r="C193" s="137">
        <v>3580</v>
      </c>
      <c r="D193" s="137" t="s">
        <v>257</v>
      </c>
      <c r="E193" s="138">
        <v>1492129.04</v>
      </c>
      <c r="F193" s="138">
        <v>1563343.04</v>
      </c>
      <c r="G193" s="138">
        <v>1584652.2</v>
      </c>
      <c r="H193" s="138">
        <v>1470819.88</v>
      </c>
      <c r="I193" s="138">
        <v>1418584</v>
      </c>
      <c r="J193" s="138">
        <v>232579.46</v>
      </c>
      <c r="K193" s="138">
        <v>58064.12</v>
      </c>
      <c r="L193" s="138">
        <v>58064.12</v>
      </c>
      <c r="M193" s="138">
        <v>52235.88</v>
      </c>
      <c r="N193" s="138">
        <v>1238240.42</v>
      </c>
    </row>
    <row r="194" spans="1:14" customFormat="1" x14ac:dyDescent="0.25">
      <c r="A194" s="136"/>
      <c r="B194" s="137" t="s">
        <v>282</v>
      </c>
      <c r="C194" s="137">
        <v>3590</v>
      </c>
      <c r="D194" s="137" t="s">
        <v>289</v>
      </c>
      <c r="E194" s="138">
        <v>3049.8</v>
      </c>
      <c r="F194" s="137">
        <v>0</v>
      </c>
      <c r="G194" s="137">
        <v>0</v>
      </c>
      <c r="H194" s="138">
        <v>3049.8</v>
      </c>
      <c r="I194" s="137">
        <v>0</v>
      </c>
      <c r="J194" s="137">
        <v>0</v>
      </c>
      <c r="K194" s="137">
        <v>0</v>
      </c>
      <c r="L194" s="137">
        <v>0</v>
      </c>
      <c r="M194" s="138">
        <v>3049.8</v>
      </c>
      <c r="N194" s="138">
        <v>3049.8</v>
      </c>
    </row>
    <row r="195" spans="1:14" customFormat="1" x14ac:dyDescent="0.25">
      <c r="A195" s="136"/>
      <c r="B195" s="137" t="s">
        <v>282</v>
      </c>
      <c r="C195" s="137">
        <v>3610</v>
      </c>
      <c r="D195" s="137" t="s">
        <v>290</v>
      </c>
      <c r="E195" s="138">
        <v>235329</v>
      </c>
      <c r="F195" s="138">
        <v>21250.55</v>
      </c>
      <c r="G195" s="138">
        <v>25024.84</v>
      </c>
      <c r="H195" s="138">
        <v>231554.71</v>
      </c>
      <c r="I195" s="138">
        <v>16861.3</v>
      </c>
      <c r="J195" s="138">
        <v>16861.3</v>
      </c>
      <c r="K195" s="137">
        <v>0</v>
      </c>
      <c r="L195" s="137">
        <v>0</v>
      </c>
      <c r="M195" s="138">
        <v>214693.41</v>
      </c>
      <c r="N195" s="138">
        <v>214693.41</v>
      </c>
    </row>
    <row r="196" spans="1:14" customFormat="1" x14ac:dyDescent="0.25">
      <c r="A196" s="136"/>
      <c r="B196" s="137" t="s">
        <v>282</v>
      </c>
      <c r="C196" s="137">
        <v>3920</v>
      </c>
      <c r="D196" s="137" t="s">
        <v>260</v>
      </c>
      <c r="E196" s="138">
        <v>187669.44</v>
      </c>
      <c r="F196" s="137">
        <v>0</v>
      </c>
      <c r="G196" s="137">
        <v>0</v>
      </c>
      <c r="H196" s="138">
        <v>187669.44</v>
      </c>
      <c r="I196" s="137">
        <v>0</v>
      </c>
      <c r="J196" s="137">
        <v>0</v>
      </c>
      <c r="K196" s="137">
        <v>0</v>
      </c>
      <c r="L196" s="137">
        <v>0</v>
      </c>
      <c r="M196" s="138">
        <v>187669.44</v>
      </c>
      <c r="N196" s="138">
        <v>187669.44</v>
      </c>
    </row>
    <row r="197" spans="1:14" customFormat="1" x14ac:dyDescent="0.25">
      <c r="A197" s="136"/>
      <c r="B197" s="137" t="s">
        <v>282</v>
      </c>
      <c r="C197" s="137">
        <v>3940</v>
      </c>
      <c r="D197" s="137" t="s">
        <v>261</v>
      </c>
      <c r="E197" s="138">
        <v>180337.58</v>
      </c>
      <c r="F197" s="138">
        <v>181294.14</v>
      </c>
      <c r="G197" s="138">
        <v>199469.74</v>
      </c>
      <c r="H197" s="138">
        <v>162161.98000000001</v>
      </c>
      <c r="I197" s="138">
        <v>73189.179999999993</v>
      </c>
      <c r="J197" s="138">
        <v>73189.179999999993</v>
      </c>
      <c r="K197" s="138">
        <v>73189.179999999993</v>
      </c>
      <c r="L197" s="138">
        <v>73189.179999999993</v>
      </c>
      <c r="M197" s="138">
        <v>88972.800000000003</v>
      </c>
      <c r="N197" s="138">
        <v>88972.800000000003</v>
      </c>
    </row>
    <row r="198" spans="1:14" customFormat="1" x14ac:dyDescent="0.25">
      <c r="A198" s="136"/>
      <c r="B198" s="137" t="s">
        <v>282</v>
      </c>
      <c r="C198" s="137">
        <v>3980</v>
      </c>
      <c r="D198" s="137" t="s">
        <v>263</v>
      </c>
      <c r="E198" s="138">
        <v>1368101.28</v>
      </c>
      <c r="F198" s="138">
        <v>14715.93</v>
      </c>
      <c r="G198" s="138">
        <v>24268.5</v>
      </c>
      <c r="H198" s="138">
        <v>1358548.71</v>
      </c>
      <c r="I198" s="138">
        <v>342471.72</v>
      </c>
      <c r="J198" s="138">
        <v>280680.48</v>
      </c>
      <c r="K198" s="138">
        <v>95270.27</v>
      </c>
      <c r="L198" s="138">
        <v>95270.27</v>
      </c>
      <c r="M198" s="138">
        <v>1016076.99</v>
      </c>
      <c r="N198" s="138">
        <v>1077868.23</v>
      </c>
    </row>
    <row r="199" spans="1:14" customFormat="1" x14ac:dyDescent="0.25">
      <c r="A199" s="136"/>
      <c r="B199" s="137" t="s">
        <v>282</v>
      </c>
      <c r="C199" s="137">
        <v>3990</v>
      </c>
      <c r="D199" s="137" t="s">
        <v>264</v>
      </c>
      <c r="E199" s="138">
        <v>588509.93000000005</v>
      </c>
      <c r="F199" s="137">
        <v>0</v>
      </c>
      <c r="G199" s="137">
        <v>0</v>
      </c>
      <c r="H199" s="138">
        <v>588509.93000000005</v>
      </c>
      <c r="I199" s="137">
        <v>0</v>
      </c>
      <c r="J199" s="137">
        <v>0</v>
      </c>
      <c r="K199" s="137">
        <v>0</v>
      </c>
      <c r="L199" s="137">
        <v>0</v>
      </c>
      <c r="M199" s="138">
        <v>588509.93000000005</v>
      </c>
      <c r="N199" s="138">
        <v>588509.93000000005</v>
      </c>
    </row>
    <row r="200" spans="1:14" customFormat="1" x14ac:dyDescent="0.25">
      <c r="A200" s="136"/>
      <c r="B200" s="137" t="s">
        <v>282</v>
      </c>
      <c r="C200" s="137">
        <v>5110</v>
      </c>
      <c r="D200" s="137" t="s">
        <v>265</v>
      </c>
      <c r="E200" s="138">
        <v>27520.080000000002</v>
      </c>
      <c r="F200" s="137">
        <v>0</v>
      </c>
      <c r="G200" s="137">
        <v>0</v>
      </c>
      <c r="H200" s="138">
        <v>27520.080000000002</v>
      </c>
      <c r="I200" s="137">
        <v>0</v>
      </c>
      <c r="J200" s="137">
        <v>0</v>
      </c>
      <c r="K200" s="137">
        <v>0</v>
      </c>
      <c r="L200" s="137">
        <v>0</v>
      </c>
      <c r="M200" s="138">
        <v>27520.080000000002</v>
      </c>
      <c r="N200" s="138">
        <v>27520.080000000002</v>
      </c>
    </row>
    <row r="201" spans="1:14" customFormat="1" x14ac:dyDescent="0.25">
      <c r="A201" s="136"/>
      <c r="B201" s="137" t="s">
        <v>291</v>
      </c>
      <c r="C201" s="137">
        <v>1130</v>
      </c>
      <c r="D201" s="137" t="s">
        <v>193</v>
      </c>
      <c r="E201" s="138">
        <v>26386232.050000001</v>
      </c>
      <c r="F201" s="138">
        <v>11538516.83</v>
      </c>
      <c r="G201" s="138">
        <v>11480455.369999999</v>
      </c>
      <c r="H201" s="138">
        <v>26444293.510000002</v>
      </c>
      <c r="I201" s="138">
        <v>18132764.039999999</v>
      </c>
      <c r="J201" s="138">
        <v>6193772.25</v>
      </c>
      <c r="K201" s="138">
        <v>6193772.25</v>
      </c>
      <c r="L201" s="138">
        <v>6193772.25</v>
      </c>
      <c r="M201" s="138">
        <v>8311529.4699999997</v>
      </c>
      <c r="N201" s="138">
        <v>20250521.260000002</v>
      </c>
    </row>
    <row r="202" spans="1:14" customFormat="1" x14ac:dyDescent="0.25">
      <c r="A202" s="136"/>
      <c r="B202" s="137" t="s">
        <v>291</v>
      </c>
      <c r="C202" s="137">
        <v>1210</v>
      </c>
      <c r="D202" s="137" t="s">
        <v>194</v>
      </c>
      <c r="E202" s="138">
        <v>13959024.800000001</v>
      </c>
      <c r="F202" s="138">
        <v>57274.85</v>
      </c>
      <c r="G202" s="138">
        <v>4795.8100000000004</v>
      </c>
      <c r="H202" s="138">
        <v>14011503.84</v>
      </c>
      <c r="I202" s="138">
        <v>3547030.97</v>
      </c>
      <c r="J202" s="138">
        <v>2915899.74</v>
      </c>
      <c r="K202" s="138">
        <v>2915899.74</v>
      </c>
      <c r="L202" s="138">
        <v>2915899.74</v>
      </c>
      <c r="M202" s="138">
        <v>10464472.869999999</v>
      </c>
      <c r="N202" s="138">
        <v>11095604.1</v>
      </c>
    </row>
    <row r="203" spans="1:14" customFormat="1" x14ac:dyDescent="0.25">
      <c r="A203" s="136"/>
      <c r="B203" s="137" t="s">
        <v>291</v>
      </c>
      <c r="C203" s="137">
        <v>1220</v>
      </c>
      <c r="D203" s="137" t="s">
        <v>195</v>
      </c>
      <c r="E203" s="138">
        <v>1603154.72</v>
      </c>
      <c r="F203" s="138">
        <v>21431.39</v>
      </c>
      <c r="G203" s="138">
        <v>6388.65</v>
      </c>
      <c r="H203" s="138">
        <v>1618197.46</v>
      </c>
      <c r="I203" s="138">
        <v>420458.4</v>
      </c>
      <c r="J203" s="138">
        <v>270673.44</v>
      </c>
      <c r="K203" s="138">
        <v>24375.08</v>
      </c>
      <c r="L203" s="138">
        <v>24375.08</v>
      </c>
      <c r="M203" s="138">
        <v>1197739.06</v>
      </c>
      <c r="N203" s="138">
        <v>1347524.02</v>
      </c>
    </row>
    <row r="204" spans="1:14" customFormat="1" x14ac:dyDescent="0.25">
      <c r="A204" s="136"/>
      <c r="B204" s="137" t="s">
        <v>291</v>
      </c>
      <c r="C204" s="137">
        <v>1230</v>
      </c>
      <c r="D204" s="137" t="s">
        <v>196</v>
      </c>
      <c r="E204" s="138">
        <v>150643.44</v>
      </c>
      <c r="F204" s="138">
        <v>60845.25</v>
      </c>
      <c r="G204" s="138">
        <v>60845.25</v>
      </c>
      <c r="H204" s="138">
        <v>150643.44</v>
      </c>
      <c r="I204" s="138">
        <v>73685.34</v>
      </c>
      <c r="J204" s="138">
        <v>47268.47</v>
      </c>
      <c r="K204" s="138">
        <v>47268.47</v>
      </c>
      <c r="L204" s="138">
        <v>47268.47</v>
      </c>
      <c r="M204" s="138">
        <v>76958.100000000006</v>
      </c>
      <c r="N204" s="138">
        <v>103374.97</v>
      </c>
    </row>
    <row r="205" spans="1:14" customFormat="1" x14ac:dyDescent="0.25">
      <c r="A205" s="136"/>
      <c r="B205" s="137" t="s">
        <v>291</v>
      </c>
      <c r="C205" s="137">
        <v>1310</v>
      </c>
      <c r="D205" s="137" t="s">
        <v>197</v>
      </c>
      <c r="E205" s="138">
        <v>299443.18</v>
      </c>
      <c r="F205" s="138">
        <v>4865.59</v>
      </c>
      <c r="G205" s="138">
        <v>4263.68</v>
      </c>
      <c r="H205" s="138">
        <v>300045.09000000003</v>
      </c>
      <c r="I205" s="138">
        <v>79726.240000000005</v>
      </c>
      <c r="J205" s="138">
        <v>72950.94</v>
      </c>
      <c r="K205" s="138">
        <v>72950.94</v>
      </c>
      <c r="L205" s="138">
        <v>72950.94</v>
      </c>
      <c r="M205" s="138">
        <v>220318.85</v>
      </c>
      <c r="N205" s="138">
        <v>227094.15</v>
      </c>
    </row>
    <row r="206" spans="1:14" customFormat="1" x14ac:dyDescent="0.25">
      <c r="A206" s="136"/>
      <c r="B206" s="137" t="s">
        <v>291</v>
      </c>
      <c r="C206" s="137">
        <v>1320</v>
      </c>
      <c r="D206" s="137" t="s">
        <v>198</v>
      </c>
      <c r="E206" s="138">
        <v>9172077.9800000004</v>
      </c>
      <c r="F206" s="138">
        <v>143826.85999999999</v>
      </c>
      <c r="G206" s="138">
        <v>222941.92</v>
      </c>
      <c r="H206" s="138">
        <v>9092962.9199999999</v>
      </c>
      <c r="I206" s="138">
        <v>2352098.34</v>
      </c>
      <c r="J206" s="138">
        <v>1438733.08</v>
      </c>
      <c r="K206" s="138">
        <v>1845.54</v>
      </c>
      <c r="L206" s="138">
        <v>1845.54</v>
      </c>
      <c r="M206" s="138">
        <v>6740864.5800000001</v>
      </c>
      <c r="N206" s="138">
        <v>7654229.8399999999</v>
      </c>
    </row>
    <row r="207" spans="1:14" customFormat="1" x14ac:dyDescent="0.25">
      <c r="A207" s="136"/>
      <c r="B207" s="137" t="s">
        <v>291</v>
      </c>
      <c r="C207" s="137">
        <v>1330</v>
      </c>
      <c r="D207" s="137" t="s">
        <v>199</v>
      </c>
      <c r="E207" s="138">
        <v>139688.01999999999</v>
      </c>
      <c r="F207" s="137">
        <v>0</v>
      </c>
      <c r="G207" s="137">
        <v>0</v>
      </c>
      <c r="H207" s="138">
        <v>139688.01999999999</v>
      </c>
      <c r="I207" s="138">
        <v>34922.129999999997</v>
      </c>
      <c r="J207" s="138">
        <v>6894.85</v>
      </c>
      <c r="K207" s="138">
        <v>6894.85</v>
      </c>
      <c r="L207" s="138">
        <v>6894.85</v>
      </c>
      <c r="M207" s="138">
        <v>104765.89</v>
      </c>
      <c r="N207" s="138">
        <v>132793.17000000001</v>
      </c>
    </row>
    <row r="208" spans="1:14" customFormat="1" x14ac:dyDescent="0.25">
      <c r="A208" s="136"/>
      <c r="B208" s="137" t="s">
        <v>291</v>
      </c>
      <c r="C208" s="137">
        <v>1440</v>
      </c>
      <c r="D208" s="137" t="s">
        <v>200</v>
      </c>
      <c r="E208" s="138">
        <v>2485097.9</v>
      </c>
      <c r="F208" s="138">
        <v>2808706.95</v>
      </c>
      <c r="G208" s="138">
        <v>4388457.8099999996</v>
      </c>
      <c r="H208" s="138">
        <v>905347.04</v>
      </c>
      <c r="I208" s="138">
        <v>905347.04</v>
      </c>
      <c r="J208" s="138">
        <v>550537.57999999996</v>
      </c>
      <c r="K208" s="138">
        <v>545037.57999999996</v>
      </c>
      <c r="L208" s="138">
        <v>545037.57999999996</v>
      </c>
      <c r="M208" s="137">
        <v>0</v>
      </c>
      <c r="N208" s="138">
        <v>354809.46</v>
      </c>
    </row>
    <row r="209" spans="1:14" customFormat="1" x14ac:dyDescent="0.25">
      <c r="A209" s="136"/>
      <c r="B209" s="137" t="s">
        <v>291</v>
      </c>
      <c r="C209" s="137">
        <v>1510</v>
      </c>
      <c r="D209" s="137" t="s">
        <v>201</v>
      </c>
      <c r="E209" s="138">
        <v>167217.39000000001</v>
      </c>
      <c r="F209" s="138">
        <v>1747.09</v>
      </c>
      <c r="G209" s="138">
        <v>16766.84</v>
      </c>
      <c r="H209" s="138">
        <v>152197.64000000001</v>
      </c>
      <c r="I209" s="138">
        <v>28498.98</v>
      </c>
      <c r="J209" s="138">
        <v>5536</v>
      </c>
      <c r="K209" s="138">
        <v>3633</v>
      </c>
      <c r="L209" s="138">
        <v>3633</v>
      </c>
      <c r="M209" s="138">
        <v>123698.66</v>
      </c>
      <c r="N209" s="138">
        <v>146661.64000000001</v>
      </c>
    </row>
    <row r="210" spans="1:14" customFormat="1" x14ac:dyDescent="0.25">
      <c r="A210" s="136"/>
      <c r="B210" s="137" t="s">
        <v>291</v>
      </c>
      <c r="C210" s="137">
        <v>1520</v>
      </c>
      <c r="D210" s="137" t="s">
        <v>202</v>
      </c>
      <c r="E210" s="138">
        <v>380547.48</v>
      </c>
      <c r="F210" s="137">
        <v>0</v>
      </c>
      <c r="G210" s="137">
        <v>0</v>
      </c>
      <c r="H210" s="138">
        <v>380547.48</v>
      </c>
      <c r="I210" s="138">
        <v>95136.87</v>
      </c>
      <c r="J210" s="137">
        <v>0</v>
      </c>
      <c r="K210" s="137">
        <v>0</v>
      </c>
      <c r="L210" s="137">
        <v>0</v>
      </c>
      <c r="M210" s="138">
        <v>285410.61</v>
      </c>
      <c r="N210" s="138">
        <v>380547.48</v>
      </c>
    </row>
    <row r="211" spans="1:14" customFormat="1" x14ac:dyDescent="0.25">
      <c r="A211" s="136"/>
      <c r="B211" s="137" t="s">
        <v>291</v>
      </c>
      <c r="C211" s="137">
        <v>1530</v>
      </c>
      <c r="D211" s="137" t="s">
        <v>203</v>
      </c>
      <c r="E211" s="138">
        <v>16403.16</v>
      </c>
      <c r="F211" s="137">
        <v>0</v>
      </c>
      <c r="G211" s="137">
        <v>0</v>
      </c>
      <c r="H211" s="138">
        <v>16403.16</v>
      </c>
      <c r="I211" s="138">
        <v>4100.79</v>
      </c>
      <c r="J211" s="137">
        <v>0</v>
      </c>
      <c r="K211" s="137">
        <v>0</v>
      </c>
      <c r="L211" s="137">
        <v>0</v>
      </c>
      <c r="M211" s="138">
        <v>12302.37</v>
      </c>
      <c r="N211" s="138">
        <v>16403.16</v>
      </c>
    </row>
    <row r="212" spans="1:14" customFormat="1" x14ac:dyDescent="0.25">
      <c r="A212" s="136"/>
      <c r="B212" s="137" t="s">
        <v>291</v>
      </c>
      <c r="C212" s="137">
        <v>1540</v>
      </c>
      <c r="D212" s="137" t="s">
        <v>204</v>
      </c>
      <c r="E212" s="138">
        <v>94898807.849999994</v>
      </c>
      <c r="F212" s="138">
        <v>90256141.549999997</v>
      </c>
      <c r="G212" s="138">
        <v>133743909.33</v>
      </c>
      <c r="H212" s="138">
        <v>51411040.07</v>
      </c>
      <c r="I212" s="138">
        <v>35719864.740000002</v>
      </c>
      <c r="J212" s="138">
        <v>7222142.9699999997</v>
      </c>
      <c r="K212" s="138">
        <v>3656495.75</v>
      </c>
      <c r="L212" s="138">
        <v>3656495.75</v>
      </c>
      <c r="M212" s="138">
        <v>15691175.33</v>
      </c>
      <c r="N212" s="138">
        <v>44188897.100000001</v>
      </c>
    </row>
    <row r="213" spans="1:14" customFormat="1" x14ac:dyDescent="0.25">
      <c r="A213" s="136"/>
      <c r="B213" s="137" t="s">
        <v>291</v>
      </c>
      <c r="C213" s="137">
        <v>1590</v>
      </c>
      <c r="D213" s="137" t="s">
        <v>205</v>
      </c>
      <c r="E213" s="138">
        <v>7051.84</v>
      </c>
      <c r="F213" s="137">
        <v>0</v>
      </c>
      <c r="G213" s="137">
        <v>0</v>
      </c>
      <c r="H213" s="138">
        <v>7051.84</v>
      </c>
      <c r="I213" s="138">
        <v>1762.92</v>
      </c>
      <c r="J213" s="138">
        <v>1230.3599999999999</v>
      </c>
      <c r="K213" s="138">
        <v>1230.3599999999999</v>
      </c>
      <c r="L213" s="138">
        <v>1230.3599999999999</v>
      </c>
      <c r="M213" s="138">
        <v>5288.92</v>
      </c>
      <c r="N213" s="138">
        <v>5821.48</v>
      </c>
    </row>
    <row r="214" spans="1:14" customFormat="1" x14ac:dyDescent="0.25">
      <c r="A214" s="136"/>
      <c r="B214" s="137" t="s">
        <v>291</v>
      </c>
      <c r="C214" s="137">
        <v>2110</v>
      </c>
      <c r="D214" s="137" t="s">
        <v>206</v>
      </c>
      <c r="E214" s="138">
        <v>605860.07999999996</v>
      </c>
      <c r="F214" s="138">
        <v>491641.18</v>
      </c>
      <c r="G214" s="138">
        <v>396934</v>
      </c>
      <c r="H214" s="138">
        <v>700567.26</v>
      </c>
      <c r="I214" s="138">
        <v>426588.3</v>
      </c>
      <c r="J214" s="138">
        <v>119288.11</v>
      </c>
      <c r="K214" s="138">
        <v>44545.58</v>
      </c>
      <c r="L214" s="138">
        <v>44545.58</v>
      </c>
      <c r="M214" s="138">
        <v>273978.96000000002</v>
      </c>
      <c r="N214" s="138">
        <v>581279.15</v>
      </c>
    </row>
    <row r="215" spans="1:14" customFormat="1" x14ac:dyDescent="0.25">
      <c r="A215" s="136"/>
      <c r="B215" s="137" t="s">
        <v>291</v>
      </c>
      <c r="C215" s="137">
        <v>2140</v>
      </c>
      <c r="D215" s="137" t="s">
        <v>207</v>
      </c>
      <c r="E215" s="138">
        <v>154388.64000000001</v>
      </c>
      <c r="F215" s="138">
        <v>49157.46</v>
      </c>
      <c r="G215" s="138">
        <v>33417.839999999997</v>
      </c>
      <c r="H215" s="138">
        <v>170128.26</v>
      </c>
      <c r="I215" s="138">
        <v>53215.35</v>
      </c>
      <c r="J215" s="138">
        <v>24770.35</v>
      </c>
      <c r="K215" s="137">
        <v>510.35</v>
      </c>
      <c r="L215" s="137">
        <v>510.35</v>
      </c>
      <c r="M215" s="138">
        <v>116912.91</v>
      </c>
      <c r="N215" s="138">
        <v>145357.91</v>
      </c>
    </row>
    <row r="216" spans="1:14" customFormat="1" x14ac:dyDescent="0.25">
      <c r="A216" s="136"/>
      <c r="B216" s="137" t="s">
        <v>291</v>
      </c>
      <c r="C216" s="137">
        <v>2150</v>
      </c>
      <c r="D216" s="137" t="s">
        <v>208</v>
      </c>
      <c r="E216" s="138">
        <v>9652.2000000000007</v>
      </c>
      <c r="F216" s="138">
        <v>53680.27</v>
      </c>
      <c r="G216" s="138">
        <v>9582.4699999999993</v>
      </c>
      <c r="H216" s="138">
        <v>53750</v>
      </c>
      <c r="I216" s="138">
        <v>53750</v>
      </c>
      <c r="J216" s="138">
        <v>28050</v>
      </c>
      <c r="K216" s="137">
        <v>0</v>
      </c>
      <c r="L216" s="137">
        <v>0</v>
      </c>
      <c r="M216" s="137">
        <v>0</v>
      </c>
      <c r="N216" s="138">
        <v>25700</v>
      </c>
    </row>
    <row r="217" spans="1:14" customFormat="1" x14ac:dyDescent="0.25">
      <c r="A217" s="136"/>
      <c r="B217" s="137" t="s">
        <v>291</v>
      </c>
      <c r="C217" s="137">
        <v>2160</v>
      </c>
      <c r="D217" s="137" t="s">
        <v>209</v>
      </c>
      <c r="E217" s="138">
        <v>96311.12</v>
      </c>
      <c r="F217" s="138">
        <v>74766.69</v>
      </c>
      <c r="G217" s="138">
        <v>46137.69</v>
      </c>
      <c r="H217" s="138">
        <v>124940.12</v>
      </c>
      <c r="I217" s="138">
        <v>27703.23</v>
      </c>
      <c r="J217" s="138">
        <v>27703.23</v>
      </c>
      <c r="K217" s="138">
        <v>2042.23</v>
      </c>
      <c r="L217" s="138">
        <v>2042.23</v>
      </c>
      <c r="M217" s="138">
        <v>97236.89</v>
      </c>
      <c r="N217" s="138">
        <v>97236.89</v>
      </c>
    </row>
    <row r="218" spans="1:14" customFormat="1" x14ac:dyDescent="0.25">
      <c r="A218" s="136"/>
      <c r="B218" s="137" t="s">
        <v>291</v>
      </c>
      <c r="C218" s="137">
        <v>2210</v>
      </c>
      <c r="D218" s="137" t="s">
        <v>210</v>
      </c>
      <c r="E218" s="138">
        <v>277676.32</v>
      </c>
      <c r="F218" s="138">
        <v>43911.519999999997</v>
      </c>
      <c r="G218" s="138">
        <v>76796.820000000007</v>
      </c>
      <c r="H218" s="138">
        <v>244791.02</v>
      </c>
      <c r="I218" s="138">
        <v>45011.15</v>
      </c>
      <c r="J218" s="138">
        <v>45011.15</v>
      </c>
      <c r="K218" s="138">
        <v>45011.15</v>
      </c>
      <c r="L218" s="138">
        <v>45011.15</v>
      </c>
      <c r="M218" s="138">
        <v>199779.87</v>
      </c>
      <c r="N218" s="138">
        <v>199779.87</v>
      </c>
    </row>
    <row r="219" spans="1:14" customFormat="1" x14ac:dyDescent="0.25">
      <c r="A219" s="136"/>
      <c r="B219" s="137" t="s">
        <v>291</v>
      </c>
      <c r="C219" s="137">
        <v>2230</v>
      </c>
      <c r="D219" s="137" t="s">
        <v>211</v>
      </c>
      <c r="E219" s="138">
        <v>2507.35</v>
      </c>
      <c r="F219" s="137">
        <v>0</v>
      </c>
      <c r="G219" s="137">
        <v>0</v>
      </c>
      <c r="H219" s="138">
        <v>2507.35</v>
      </c>
      <c r="I219" s="137">
        <v>0</v>
      </c>
      <c r="J219" s="137">
        <v>0</v>
      </c>
      <c r="K219" s="137">
        <v>0</v>
      </c>
      <c r="L219" s="137">
        <v>0</v>
      </c>
      <c r="M219" s="138">
        <v>2507.35</v>
      </c>
      <c r="N219" s="138">
        <v>2507.35</v>
      </c>
    </row>
    <row r="220" spans="1:14" customFormat="1" x14ac:dyDescent="0.25">
      <c r="A220" s="136"/>
      <c r="B220" s="137" t="s">
        <v>291</v>
      </c>
      <c r="C220" s="137">
        <v>2410</v>
      </c>
      <c r="D220" s="137" t="s">
        <v>213</v>
      </c>
      <c r="E220" s="138">
        <v>71344.320000000007</v>
      </c>
      <c r="F220" s="138">
        <v>53690</v>
      </c>
      <c r="G220" s="137">
        <v>454.91</v>
      </c>
      <c r="H220" s="138">
        <v>124579.41</v>
      </c>
      <c r="I220" s="137">
        <v>0</v>
      </c>
      <c r="J220" s="137">
        <v>0</v>
      </c>
      <c r="K220" s="137">
        <v>0</v>
      </c>
      <c r="L220" s="137">
        <v>0</v>
      </c>
      <c r="M220" s="138">
        <v>124579.41</v>
      </c>
      <c r="N220" s="138">
        <v>124579.41</v>
      </c>
    </row>
    <row r="221" spans="1:14" customFormat="1" x14ac:dyDescent="0.25">
      <c r="A221" s="136"/>
      <c r="B221" s="137" t="s">
        <v>291</v>
      </c>
      <c r="C221" s="137">
        <v>2420</v>
      </c>
      <c r="D221" s="137" t="s">
        <v>214</v>
      </c>
      <c r="E221" s="138">
        <v>405489.6</v>
      </c>
      <c r="F221" s="138">
        <v>23529.919999999998</v>
      </c>
      <c r="G221" s="138">
        <v>94018.96</v>
      </c>
      <c r="H221" s="138">
        <v>335000.56</v>
      </c>
      <c r="I221" s="137">
        <v>0</v>
      </c>
      <c r="J221" s="137">
        <v>0</v>
      </c>
      <c r="K221" s="137">
        <v>0</v>
      </c>
      <c r="L221" s="137">
        <v>0</v>
      </c>
      <c r="M221" s="138">
        <v>335000.56</v>
      </c>
      <c r="N221" s="138">
        <v>335000.56</v>
      </c>
    </row>
    <row r="222" spans="1:14" customFormat="1" x14ac:dyDescent="0.25">
      <c r="A222" s="136"/>
      <c r="B222" s="137" t="s">
        <v>291</v>
      </c>
      <c r="C222" s="137">
        <v>2430</v>
      </c>
      <c r="D222" s="137" t="s">
        <v>215</v>
      </c>
      <c r="E222" s="138">
        <v>2932.08</v>
      </c>
      <c r="F222" s="138">
        <v>22432.77</v>
      </c>
      <c r="G222" s="137">
        <v>511.29</v>
      </c>
      <c r="H222" s="138">
        <v>24853.56</v>
      </c>
      <c r="I222" s="138">
        <v>10660</v>
      </c>
      <c r="J222" s="138">
        <v>10660</v>
      </c>
      <c r="K222" s="138">
        <v>10660</v>
      </c>
      <c r="L222" s="138">
        <v>10660</v>
      </c>
      <c r="M222" s="138">
        <v>14193.56</v>
      </c>
      <c r="N222" s="138">
        <v>14193.56</v>
      </c>
    </row>
    <row r="223" spans="1:14" customFormat="1" x14ac:dyDescent="0.25">
      <c r="A223" s="136"/>
      <c r="B223" s="137" t="s">
        <v>291</v>
      </c>
      <c r="C223" s="137">
        <v>2440</v>
      </c>
      <c r="D223" s="137" t="s">
        <v>216</v>
      </c>
      <c r="E223" s="138">
        <v>42342.96</v>
      </c>
      <c r="F223" s="137">
        <v>0</v>
      </c>
      <c r="G223" s="137">
        <v>0</v>
      </c>
      <c r="H223" s="138">
        <v>42342.96</v>
      </c>
      <c r="I223" s="137">
        <v>0</v>
      </c>
      <c r="J223" s="137">
        <v>0</v>
      </c>
      <c r="K223" s="137">
        <v>0</v>
      </c>
      <c r="L223" s="137">
        <v>0</v>
      </c>
      <c r="M223" s="138">
        <v>42342.96</v>
      </c>
      <c r="N223" s="138">
        <v>42342.96</v>
      </c>
    </row>
    <row r="224" spans="1:14" customFormat="1" x14ac:dyDescent="0.25">
      <c r="A224" s="136"/>
      <c r="B224" s="137" t="s">
        <v>291</v>
      </c>
      <c r="C224" s="137">
        <v>2460</v>
      </c>
      <c r="D224" s="137" t="s">
        <v>218</v>
      </c>
      <c r="E224" s="138">
        <v>33507.160000000003</v>
      </c>
      <c r="F224" s="138">
        <v>18227.18</v>
      </c>
      <c r="G224" s="138">
        <v>12649.34</v>
      </c>
      <c r="H224" s="138">
        <v>39085</v>
      </c>
      <c r="I224" s="138">
        <v>19390.400000000001</v>
      </c>
      <c r="J224" s="138">
        <v>19390.400000000001</v>
      </c>
      <c r="K224" s="138">
        <v>13542.95</v>
      </c>
      <c r="L224" s="138">
        <v>13542.95</v>
      </c>
      <c r="M224" s="138">
        <v>19694.599999999999</v>
      </c>
      <c r="N224" s="138">
        <v>19694.599999999999</v>
      </c>
    </row>
    <row r="225" spans="1:14" customFormat="1" x14ac:dyDescent="0.25">
      <c r="A225" s="136"/>
      <c r="B225" s="137" t="s">
        <v>291</v>
      </c>
      <c r="C225" s="137">
        <v>2470</v>
      </c>
      <c r="D225" s="137" t="s">
        <v>219</v>
      </c>
      <c r="E225" s="138">
        <v>75946.8</v>
      </c>
      <c r="F225" s="137">
        <v>0</v>
      </c>
      <c r="G225" s="137">
        <v>0</v>
      </c>
      <c r="H225" s="138">
        <v>75946.8</v>
      </c>
      <c r="I225" s="137">
        <v>657.93</v>
      </c>
      <c r="J225" s="137">
        <v>657.93</v>
      </c>
      <c r="K225" s="137">
        <v>556.13</v>
      </c>
      <c r="L225" s="137">
        <v>556.13</v>
      </c>
      <c r="M225" s="138">
        <v>75288.87</v>
      </c>
      <c r="N225" s="138">
        <v>75288.87</v>
      </c>
    </row>
    <row r="226" spans="1:14" customFormat="1" x14ac:dyDescent="0.25">
      <c r="A226" s="136"/>
      <c r="B226" s="137" t="s">
        <v>291</v>
      </c>
      <c r="C226" s="137">
        <v>2480</v>
      </c>
      <c r="D226" s="137" t="s">
        <v>220</v>
      </c>
      <c r="E226" s="138">
        <v>4651.08</v>
      </c>
      <c r="F226" s="137">
        <v>0</v>
      </c>
      <c r="G226" s="137">
        <v>0</v>
      </c>
      <c r="H226" s="138">
        <v>4651.08</v>
      </c>
      <c r="I226" s="137">
        <v>0</v>
      </c>
      <c r="J226" s="137">
        <v>0</v>
      </c>
      <c r="K226" s="137">
        <v>0</v>
      </c>
      <c r="L226" s="137">
        <v>0</v>
      </c>
      <c r="M226" s="138">
        <v>4651.08</v>
      </c>
      <c r="N226" s="138">
        <v>4651.08</v>
      </c>
    </row>
    <row r="227" spans="1:14" customFormat="1" x14ac:dyDescent="0.25">
      <c r="A227" s="136"/>
      <c r="B227" s="137" t="s">
        <v>291</v>
      </c>
      <c r="C227" s="137">
        <v>2490</v>
      </c>
      <c r="D227" s="137" t="s">
        <v>221</v>
      </c>
      <c r="E227" s="138">
        <v>331854.55</v>
      </c>
      <c r="F227" s="138">
        <v>13530.69</v>
      </c>
      <c r="G227" s="138">
        <v>18693.330000000002</v>
      </c>
      <c r="H227" s="138">
        <v>326691.90999999997</v>
      </c>
      <c r="I227" s="138">
        <v>45797.64</v>
      </c>
      <c r="J227" s="138">
        <v>45797.64</v>
      </c>
      <c r="K227" s="138">
        <v>42118.6</v>
      </c>
      <c r="L227" s="138">
        <v>42118.6</v>
      </c>
      <c r="M227" s="138">
        <v>280894.27</v>
      </c>
      <c r="N227" s="138">
        <v>280894.27</v>
      </c>
    </row>
    <row r="228" spans="1:14" customFormat="1" x14ac:dyDescent="0.25">
      <c r="A228" s="136"/>
      <c r="B228" s="137" t="s">
        <v>291</v>
      </c>
      <c r="C228" s="137">
        <v>2520</v>
      </c>
      <c r="D228" s="137" t="s">
        <v>283</v>
      </c>
      <c r="E228" s="137">
        <v>946.3</v>
      </c>
      <c r="F228" s="137">
        <v>0</v>
      </c>
      <c r="G228" s="137">
        <v>0</v>
      </c>
      <c r="H228" s="137">
        <v>946.3</v>
      </c>
      <c r="I228" s="137">
        <v>0</v>
      </c>
      <c r="J228" s="137">
        <v>0</v>
      </c>
      <c r="K228" s="137">
        <v>0</v>
      </c>
      <c r="L228" s="137">
        <v>0</v>
      </c>
      <c r="M228" s="137">
        <v>946.3</v>
      </c>
      <c r="N228" s="137">
        <v>946.3</v>
      </c>
    </row>
    <row r="229" spans="1:14" customFormat="1" x14ac:dyDescent="0.25">
      <c r="A229" s="136"/>
      <c r="B229" s="137" t="s">
        <v>291</v>
      </c>
      <c r="C229" s="137">
        <v>2540</v>
      </c>
      <c r="D229" s="137" t="s">
        <v>279</v>
      </c>
      <c r="E229" s="138">
        <v>4059.96</v>
      </c>
      <c r="F229" s="137">
        <v>0</v>
      </c>
      <c r="G229" s="137">
        <v>0</v>
      </c>
      <c r="H229" s="138">
        <v>4059.96</v>
      </c>
      <c r="I229" s="137">
        <v>0</v>
      </c>
      <c r="J229" s="137">
        <v>0</v>
      </c>
      <c r="K229" s="137">
        <v>0</v>
      </c>
      <c r="L229" s="137">
        <v>0</v>
      </c>
      <c r="M229" s="138">
        <v>4059.96</v>
      </c>
      <c r="N229" s="138">
        <v>4059.96</v>
      </c>
    </row>
    <row r="230" spans="1:14" customFormat="1" x14ac:dyDescent="0.25">
      <c r="A230" s="136"/>
      <c r="B230" s="137" t="s">
        <v>291</v>
      </c>
      <c r="C230" s="137">
        <v>2550</v>
      </c>
      <c r="D230" s="137" t="s">
        <v>223</v>
      </c>
      <c r="E230" s="138">
        <v>5340.98</v>
      </c>
      <c r="F230" s="137">
        <v>0</v>
      </c>
      <c r="G230" s="137">
        <v>0</v>
      </c>
      <c r="H230" s="138">
        <v>5340.98</v>
      </c>
      <c r="I230" s="137">
        <v>0</v>
      </c>
      <c r="J230" s="137">
        <v>0</v>
      </c>
      <c r="K230" s="137">
        <v>0</v>
      </c>
      <c r="L230" s="137">
        <v>0</v>
      </c>
      <c r="M230" s="138">
        <v>5340.98</v>
      </c>
      <c r="N230" s="138">
        <v>5340.98</v>
      </c>
    </row>
    <row r="231" spans="1:14" customFormat="1" x14ac:dyDescent="0.25">
      <c r="A231" s="136"/>
      <c r="B231" s="137" t="s">
        <v>291</v>
      </c>
      <c r="C231" s="137">
        <v>2560</v>
      </c>
      <c r="D231" s="137" t="s">
        <v>224</v>
      </c>
      <c r="E231" s="138">
        <v>36252.82</v>
      </c>
      <c r="F231" s="137">
        <v>0</v>
      </c>
      <c r="G231" s="137">
        <v>0</v>
      </c>
      <c r="H231" s="138">
        <v>36252.82</v>
      </c>
      <c r="I231" s="137">
        <v>339.52</v>
      </c>
      <c r="J231" s="137">
        <v>339.52</v>
      </c>
      <c r="K231" s="137">
        <v>288.36</v>
      </c>
      <c r="L231" s="137">
        <v>288.36</v>
      </c>
      <c r="M231" s="138">
        <v>35913.300000000003</v>
      </c>
      <c r="N231" s="138">
        <v>35913.300000000003</v>
      </c>
    </row>
    <row r="232" spans="1:14" customFormat="1" x14ac:dyDescent="0.25">
      <c r="A232" s="136"/>
      <c r="B232" s="137" t="s">
        <v>291</v>
      </c>
      <c r="C232" s="137">
        <v>2610</v>
      </c>
      <c r="D232" s="137" t="s">
        <v>226</v>
      </c>
      <c r="E232" s="138">
        <v>1983333.47</v>
      </c>
      <c r="F232" s="138">
        <v>2492554.56</v>
      </c>
      <c r="G232" s="138">
        <v>1901672.84</v>
      </c>
      <c r="H232" s="138">
        <v>2574215.19</v>
      </c>
      <c r="I232" s="138">
        <v>2005603.03</v>
      </c>
      <c r="J232" s="138">
        <v>284774.82</v>
      </c>
      <c r="K232" s="138">
        <v>131527</v>
      </c>
      <c r="L232" s="138">
        <v>131527</v>
      </c>
      <c r="M232" s="138">
        <v>568612.16</v>
      </c>
      <c r="N232" s="138">
        <v>2289440.37</v>
      </c>
    </row>
    <row r="233" spans="1:14" customFormat="1" x14ac:dyDescent="0.25">
      <c r="A233" s="136"/>
      <c r="B233" s="137" t="s">
        <v>291</v>
      </c>
      <c r="C233" s="137">
        <v>2710</v>
      </c>
      <c r="D233" s="137" t="s">
        <v>227</v>
      </c>
      <c r="E233" s="138">
        <v>37693.56</v>
      </c>
      <c r="F233" s="138">
        <v>56837.96</v>
      </c>
      <c r="G233" s="138">
        <v>4225.2</v>
      </c>
      <c r="H233" s="138">
        <v>90306.32</v>
      </c>
      <c r="I233" s="138">
        <v>56490.2</v>
      </c>
      <c r="J233" s="137">
        <v>0</v>
      </c>
      <c r="K233" s="137">
        <v>0</v>
      </c>
      <c r="L233" s="137">
        <v>0</v>
      </c>
      <c r="M233" s="138">
        <v>33816.120000000003</v>
      </c>
      <c r="N233" s="138">
        <v>90306.32</v>
      </c>
    </row>
    <row r="234" spans="1:14" customFormat="1" x14ac:dyDescent="0.25">
      <c r="A234" s="136"/>
      <c r="B234" s="137" t="s">
        <v>291</v>
      </c>
      <c r="C234" s="137">
        <v>2720</v>
      </c>
      <c r="D234" s="137" t="s">
        <v>228</v>
      </c>
      <c r="E234" s="138">
        <v>75214.350000000006</v>
      </c>
      <c r="F234" s="138">
        <v>16878.09</v>
      </c>
      <c r="G234" s="138">
        <v>13031.04</v>
      </c>
      <c r="H234" s="138">
        <v>79061.399999999994</v>
      </c>
      <c r="I234" s="138">
        <v>8026.05</v>
      </c>
      <c r="J234" s="138">
        <v>4179</v>
      </c>
      <c r="K234" s="138">
        <v>1299</v>
      </c>
      <c r="L234" s="138">
        <v>1299</v>
      </c>
      <c r="M234" s="138">
        <v>71035.350000000006</v>
      </c>
      <c r="N234" s="138">
        <v>74882.399999999994</v>
      </c>
    </row>
    <row r="235" spans="1:14" customFormat="1" x14ac:dyDescent="0.25">
      <c r="A235" s="136"/>
      <c r="B235" s="137" t="s">
        <v>291</v>
      </c>
      <c r="C235" s="137">
        <v>2730</v>
      </c>
      <c r="D235" s="137" t="s">
        <v>229</v>
      </c>
      <c r="E235" s="137">
        <v>0</v>
      </c>
      <c r="F235" s="138">
        <v>5760</v>
      </c>
      <c r="G235" s="137">
        <v>0</v>
      </c>
      <c r="H235" s="138">
        <v>5760</v>
      </c>
      <c r="I235" s="138">
        <v>5760</v>
      </c>
      <c r="J235" s="138">
        <v>5760</v>
      </c>
      <c r="K235" s="138">
        <v>5760</v>
      </c>
      <c r="L235" s="138">
        <v>5760</v>
      </c>
      <c r="M235" s="137">
        <v>0</v>
      </c>
      <c r="N235" s="137">
        <v>0</v>
      </c>
    </row>
    <row r="236" spans="1:14" customFormat="1" x14ac:dyDescent="0.25">
      <c r="A236" s="136"/>
      <c r="B236" s="137" t="s">
        <v>291</v>
      </c>
      <c r="C236" s="137">
        <v>2740</v>
      </c>
      <c r="D236" s="137" t="s">
        <v>230</v>
      </c>
      <c r="E236" s="137">
        <v>992.4</v>
      </c>
      <c r="F236" s="137">
        <v>0</v>
      </c>
      <c r="G236" s="137">
        <v>0</v>
      </c>
      <c r="H236" s="137">
        <v>992.4</v>
      </c>
      <c r="I236" s="137">
        <v>0</v>
      </c>
      <c r="J236" s="137">
        <v>0</v>
      </c>
      <c r="K236" s="137">
        <v>0</v>
      </c>
      <c r="L236" s="137">
        <v>0</v>
      </c>
      <c r="M236" s="137">
        <v>992.4</v>
      </c>
      <c r="N236" s="137">
        <v>992.4</v>
      </c>
    </row>
    <row r="237" spans="1:14" customFormat="1" x14ac:dyDescent="0.25">
      <c r="A237" s="136"/>
      <c r="B237" s="137" t="s">
        <v>291</v>
      </c>
      <c r="C237" s="137">
        <v>2910</v>
      </c>
      <c r="D237" s="137" t="s">
        <v>231</v>
      </c>
      <c r="E237" s="138">
        <v>94819.54</v>
      </c>
      <c r="F237" s="138">
        <v>11920.99</v>
      </c>
      <c r="G237" s="138">
        <v>11748.99</v>
      </c>
      <c r="H237" s="138">
        <v>94991.54</v>
      </c>
      <c r="I237" s="138">
        <v>20411.02</v>
      </c>
      <c r="J237" s="138">
        <v>20411.02</v>
      </c>
      <c r="K237" s="138">
        <v>4818.5200000000004</v>
      </c>
      <c r="L237" s="138">
        <v>4818.5200000000004</v>
      </c>
      <c r="M237" s="138">
        <v>74580.52</v>
      </c>
      <c r="N237" s="138">
        <v>74580.52</v>
      </c>
    </row>
    <row r="238" spans="1:14" customFormat="1" x14ac:dyDescent="0.25">
      <c r="A238" s="136"/>
      <c r="B238" s="137" t="s">
        <v>291</v>
      </c>
      <c r="C238" s="137">
        <v>2920</v>
      </c>
      <c r="D238" s="137" t="s">
        <v>232</v>
      </c>
      <c r="E238" s="138">
        <v>21521.279999999999</v>
      </c>
      <c r="F238" s="138">
        <v>3398.66</v>
      </c>
      <c r="G238" s="138">
        <v>1939</v>
      </c>
      <c r="H238" s="138">
        <v>22980.94</v>
      </c>
      <c r="I238" s="138">
        <v>3690.34</v>
      </c>
      <c r="J238" s="138">
        <v>3690.34</v>
      </c>
      <c r="K238" s="138">
        <v>3690.34</v>
      </c>
      <c r="L238" s="138">
        <v>3690.34</v>
      </c>
      <c r="M238" s="138">
        <v>19290.599999999999</v>
      </c>
      <c r="N238" s="138">
        <v>19290.599999999999</v>
      </c>
    </row>
    <row r="239" spans="1:14" customFormat="1" x14ac:dyDescent="0.25">
      <c r="A239" s="136"/>
      <c r="B239" s="137" t="s">
        <v>291</v>
      </c>
      <c r="C239" s="137">
        <v>2930</v>
      </c>
      <c r="D239" s="137" t="s">
        <v>233</v>
      </c>
      <c r="E239" s="138">
        <v>285742.28000000003</v>
      </c>
      <c r="F239" s="138">
        <v>56640.29</v>
      </c>
      <c r="G239" s="138">
        <v>22017.37</v>
      </c>
      <c r="H239" s="138">
        <v>320365.2</v>
      </c>
      <c r="I239" s="138">
        <v>47625</v>
      </c>
      <c r="J239" s="138">
        <v>20725</v>
      </c>
      <c r="K239" s="137">
        <v>0</v>
      </c>
      <c r="L239" s="137">
        <v>0</v>
      </c>
      <c r="M239" s="138">
        <v>272740.2</v>
      </c>
      <c r="N239" s="138">
        <v>299640.2</v>
      </c>
    </row>
    <row r="240" spans="1:14" customFormat="1" x14ac:dyDescent="0.25">
      <c r="A240" s="136"/>
      <c r="B240" s="137" t="s">
        <v>291</v>
      </c>
      <c r="C240" s="137">
        <v>2940</v>
      </c>
      <c r="D240" s="137" t="s">
        <v>234</v>
      </c>
      <c r="E240" s="138">
        <v>137720.1</v>
      </c>
      <c r="F240" s="138">
        <v>11724.91</v>
      </c>
      <c r="G240" s="138">
        <v>15714.22</v>
      </c>
      <c r="H240" s="138">
        <v>133730.79</v>
      </c>
      <c r="I240" s="138">
        <v>17173.13</v>
      </c>
      <c r="J240" s="138">
        <v>13069.13</v>
      </c>
      <c r="K240" s="138">
        <v>1499.13</v>
      </c>
      <c r="L240" s="138">
        <v>1499.13</v>
      </c>
      <c r="M240" s="138">
        <v>116557.66</v>
      </c>
      <c r="N240" s="138">
        <v>120661.66</v>
      </c>
    </row>
    <row r="241" spans="1:14" customFormat="1" x14ac:dyDescent="0.25">
      <c r="A241" s="136"/>
      <c r="B241" s="137" t="s">
        <v>291</v>
      </c>
      <c r="C241" s="137">
        <v>2950</v>
      </c>
      <c r="D241" s="137" t="s">
        <v>292</v>
      </c>
      <c r="E241" s="138">
        <v>6463.16</v>
      </c>
      <c r="F241" s="137">
        <v>0</v>
      </c>
      <c r="G241" s="137">
        <v>0</v>
      </c>
      <c r="H241" s="138">
        <v>6463.16</v>
      </c>
      <c r="I241" s="137">
        <v>0</v>
      </c>
      <c r="J241" s="137">
        <v>0</v>
      </c>
      <c r="K241" s="137">
        <v>0</v>
      </c>
      <c r="L241" s="137">
        <v>0</v>
      </c>
      <c r="M241" s="138">
        <v>6463.16</v>
      </c>
      <c r="N241" s="138">
        <v>6463.16</v>
      </c>
    </row>
    <row r="242" spans="1:14" customFormat="1" x14ac:dyDescent="0.25">
      <c r="A242" s="136"/>
      <c r="B242" s="137" t="s">
        <v>291</v>
      </c>
      <c r="C242" s="137">
        <v>2960</v>
      </c>
      <c r="D242" s="137" t="s">
        <v>235</v>
      </c>
      <c r="E242" s="138">
        <v>331079.88</v>
      </c>
      <c r="F242" s="138">
        <v>124187.27</v>
      </c>
      <c r="G242" s="138">
        <v>120142.98</v>
      </c>
      <c r="H242" s="138">
        <v>335124.17</v>
      </c>
      <c r="I242" s="138">
        <v>136765.1</v>
      </c>
      <c r="J242" s="138">
        <v>136765.1</v>
      </c>
      <c r="K242" s="138">
        <v>1093.0999999999999</v>
      </c>
      <c r="L242" s="138">
        <v>1093.0999999999999</v>
      </c>
      <c r="M242" s="138">
        <v>198359.07</v>
      </c>
      <c r="N242" s="138">
        <v>198359.07</v>
      </c>
    </row>
    <row r="243" spans="1:14" customFormat="1" x14ac:dyDescent="0.25">
      <c r="A243" s="136"/>
      <c r="B243" s="137" t="s">
        <v>291</v>
      </c>
      <c r="C243" s="137">
        <v>2980</v>
      </c>
      <c r="D243" s="137" t="s">
        <v>236</v>
      </c>
      <c r="E243" s="138">
        <v>23872.68</v>
      </c>
      <c r="F243" s="137">
        <v>566.46</v>
      </c>
      <c r="G243" s="137">
        <v>566.46</v>
      </c>
      <c r="H243" s="138">
        <v>23872.68</v>
      </c>
      <c r="I243" s="138">
        <v>2555.85</v>
      </c>
      <c r="J243" s="138">
        <v>2555.85</v>
      </c>
      <c r="K243" s="137">
        <v>0</v>
      </c>
      <c r="L243" s="137">
        <v>0</v>
      </c>
      <c r="M243" s="138">
        <v>21316.83</v>
      </c>
      <c r="N243" s="138">
        <v>21316.83</v>
      </c>
    </row>
    <row r="244" spans="1:14" customFormat="1" x14ac:dyDescent="0.25">
      <c r="A244" s="136"/>
      <c r="B244" s="137" t="s">
        <v>291</v>
      </c>
      <c r="C244" s="137">
        <v>2990</v>
      </c>
      <c r="D244" s="137" t="s">
        <v>284</v>
      </c>
      <c r="E244" s="138">
        <v>5012.84</v>
      </c>
      <c r="F244" s="138">
        <v>3002.75</v>
      </c>
      <c r="G244" s="137">
        <v>851.82</v>
      </c>
      <c r="H244" s="138">
        <v>7163.77</v>
      </c>
      <c r="I244" s="138">
        <v>3233.14</v>
      </c>
      <c r="J244" s="138">
        <v>3233.14</v>
      </c>
      <c r="K244" s="138">
        <v>2679.28</v>
      </c>
      <c r="L244" s="138">
        <v>2679.28</v>
      </c>
      <c r="M244" s="138">
        <v>3930.63</v>
      </c>
      <c r="N244" s="138">
        <v>3930.63</v>
      </c>
    </row>
    <row r="245" spans="1:14" customFormat="1" x14ac:dyDescent="0.25">
      <c r="A245" s="136"/>
      <c r="B245" s="137" t="s">
        <v>291</v>
      </c>
      <c r="C245" s="137">
        <v>3110</v>
      </c>
      <c r="D245" s="137" t="s">
        <v>237</v>
      </c>
      <c r="E245" s="138">
        <v>261926695.5</v>
      </c>
      <c r="F245" s="138">
        <v>240844322.53999999</v>
      </c>
      <c r="G245" s="138">
        <v>311144292.93000001</v>
      </c>
      <c r="H245" s="138">
        <v>191626725.11000001</v>
      </c>
      <c r="I245" s="138">
        <v>752217.05</v>
      </c>
      <c r="J245" s="138">
        <v>752217.05</v>
      </c>
      <c r="K245" s="138">
        <v>539050.55000000005</v>
      </c>
      <c r="L245" s="138">
        <v>539050.55000000005</v>
      </c>
      <c r="M245" s="138">
        <v>190874508.06</v>
      </c>
      <c r="N245" s="138">
        <v>190874508.06</v>
      </c>
    </row>
    <row r="246" spans="1:14" customFormat="1" x14ac:dyDescent="0.25">
      <c r="A246" s="136"/>
      <c r="B246" s="137" t="s">
        <v>291</v>
      </c>
      <c r="C246" s="137">
        <v>3140</v>
      </c>
      <c r="D246" s="137" t="s">
        <v>239</v>
      </c>
      <c r="E246" s="138">
        <v>87894.36</v>
      </c>
      <c r="F246" s="138">
        <v>82869</v>
      </c>
      <c r="G246" s="138">
        <v>82869</v>
      </c>
      <c r="H246" s="138">
        <v>87894.36</v>
      </c>
      <c r="I246" s="138">
        <v>82437.98</v>
      </c>
      <c r="J246" s="138">
        <v>19959.55</v>
      </c>
      <c r="K246" s="138">
        <v>19959.55</v>
      </c>
      <c r="L246" s="138">
        <v>19959.55</v>
      </c>
      <c r="M246" s="138">
        <v>5456.38</v>
      </c>
      <c r="N246" s="138">
        <v>67934.81</v>
      </c>
    </row>
    <row r="247" spans="1:14" customFormat="1" x14ac:dyDescent="0.25">
      <c r="A247" s="136"/>
      <c r="B247" s="137" t="s">
        <v>291</v>
      </c>
      <c r="C247" s="137">
        <v>3150</v>
      </c>
      <c r="D247" s="137" t="s">
        <v>240</v>
      </c>
      <c r="E247" s="138">
        <v>28899.17</v>
      </c>
      <c r="F247" s="138">
        <v>11628.61</v>
      </c>
      <c r="G247" s="138">
        <v>2983.81</v>
      </c>
      <c r="H247" s="138">
        <v>37543.97</v>
      </c>
      <c r="I247" s="138">
        <v>14628.56</v>
      </c>
      <c r="J247" s="138">
        <v>14628.56</v>
      </c>
      <c r="K247" s="138">
        <v>9507.5499999999993</v>
      </c>
      <c r="L247" s="138">
        <v>9507.5499999999993</v>
      </c>
      <c r="M247" s="138">
        <v>22915.41</v>
      </c>
      <c r="N247" s="138">
        <v>22915.41</v>
      </c>
    </row>
    <row r="248" spans="1:14" customFormat="1" x14ac:dyDescent="0.25">
      <c r="A248" s="136"/>
      <c r="B248" s="137" t="s">
        <v>291</v>
      </c>
      <c r="C248" s="137">
        <v>3170</v>
      </c>
      <c r="D248" s="137" t="s">
        <v>241</v>
      </c>
      <c r="E248" s="138">
        <v>310048.33</v>
      </c>
      <c r="F248" s="138">
        <v>274710.99</v>
      </c>
      <c r="G248" s="138">
        <v>263639.87</v>
      </c>
      <c r="H248" s="138">
        <v>321119.45</v>
      </c>
      <c r="I248" s="138">
        <v>298038.08</v>
      </c>
      <c r="J248" s="138">
        <v>98447.19</v>
      </c>
      <c r="K248" s="138">
        <v>65947.19</v>
      </c>
      <c r="L248" s="138">
        <v>65947.19</v>
      </c>
      <c r="M248" s="138">
        <v>23081.37</v>
      </c>
      <c r="N248" s="138">
        <v>222672.26</v>
      </c>
    </row>
    <row r="249" spans="1:14" customFormat="1" x14ac:dyDescent="0.25">
      <c r="A249" s="136"/>
      <c r="B249" s="137" t="s">
        <v>291</v>
      </c>
      <c r="C249" s="137">
        <v>3180</v>
      </c>
      <c r="D249" s="137" t="s">
        <v>242</v>
      </c>
      <c r="E249" s="138">
        <v>8443.42</v>
      </c>
      <c r="F249" s="137">
        <v>218.57</v>
      </c>
      <c r="G249" s="137">
        <v>218.57</v>
      </c>
      <c r="H249" s="138">
        <v>8443.42</v>
      </c>
      <c r="I249" s="138">
        <v>1236.07</v>
      </c>
      <c r="J249" s="138">
        <v>1236.07</v>
      </c>
      <c r="K249" s="138">
        <v>1236.07</v>
      </c>
      <c r="L249" s="138">
        <v>1236.07</v>
      </c>
      <c r="M249" s="138">
        <v>7207.35</v>
      </c>
      <c r="N249" s="138">
        <v>7207.35</v>
      </c>
    </row>
    <row r="250" spans="1:14" customFormat="1" x14ac:dyDescent="0.25">
      <c r="A250" s="136"/>
      <c r="B250" s="137" t="s">
        <v>291</v>
      </c>
      <c r="C250" s="137">
        <v>3230</v>
      </c>
      <c r="D250" s="137" t="s">
        <v>243</v>
      </c>
      <c r="E250" s="138">
        <v>459562.66</v>
      </c>
      <c r="F250" s="138">
        <v>344671.84</v>
      </c>
      <c r="G250" s="138">
        <v>344671.84</v>
      </c>
      <c r="H250" s="138">
        <v>459562.66</v>
      </c>
      <c r="I250" s="138">
        <v>46010.8</v>
      </c>
      <c r="J250" s="138">
        <v>41612.339999999997</v>
      </c>
      <c r="K250" s="138">
        <v>21749.64</v>
      </c>
      <c r="L250" s="138">
        <v>21749.64</v>
      </c>
      <c r="M250" s="138">
        <v>413551.86</v>
      </c>
      <c r="N250" s="138">
        <v>417950.32</v>
      </c>
    </row>
    <row r="251" spans="1:14" customFormat="1" x14ac:dyDescent="0.25">
      <c r="A251" s="136"/>
      <c r="B251" s="137" t="s">
        <v>291</v>
      </c>
      <c r="C251" s="137">
        <v>3250</v>
      </c>
      <c r="D251" s="137" t="s">
        <v>244</v>
      </c>
      <c r="E251" s="138">
        <v>1878.57</v>
      </c>
      <c r="F251" s="137">
        <v>0</v>
      </c>
      <c r="G251" s="137">
        <v>0</v>
      </c>
      <c r="H251" s="138">
        <v>1878.57</v>
      </c>
      <c r="I251" s="137">
        <v>0</v>
      </c>
      <c r="J251" s="137">
        <v>0</v>
      </c>
      <c r="K251" s="137">
        <v>0</v>
      </c>
      <c r="L251" s="137">
        <v>0</v>
      </c>
      <c r="M251" s="138">
        <v>1878.57</v>
      </c>
      <c r="N251" s="138">
        <v>1878.57</v>
      </c>
    </row>
    <row r="252" spans="1:14" customFormat="1" x14ac:dyDescent="0.25">
      <c r="A252" s="136"/>
      <c r="B252" s="137" t="s">
        <v>291</v>
      </c>
      <c r="C252" s="137">
        <v>3310</v>
      </c>
      <c r="D252" s="137" t="s">
        <v>293</v>
      </c>
      <c r="E252" s="138">
        <v>483513.62</v>
      </c>
      <c r="F252" s="138">
        <v>60980.74</v>
      </c>
      <c r="G252" s="138">
        <v>63280.74</v>
      </c>
      <c r="H252" s="138">
        <v>481213.62</v>
      </c>
      <c r="I252" s="138">
        <v>80000</v>
      </c>
      <c r="J252" s="138">
        <v>40000</v>
      </c>
      <c r="K252" s="138">
        <v>40000</v>
      </c>
      <c r="L252" s="138">
        <v>40000</v>
      </c>
      <c r="M252" s="138">
        <v>401213.62</v>
      </c>
      <c r="N252" s="138">
        <v>441213.62</v>
      </c>
    </row>
    <row r="253" spans="1:14" customFormat="1" x14ac:dyDescent="0.25">
      <c r="A253" s="136"/>
      <c r="B253" s="137" t="s">
        <v>291</v>
      </c>
      <c r="C253" s="137">
        <v>3330</v>
      </c>
      <c r="D253" s="137" t="s">
        <v>294</v>
      </c>
      <c r="E253" s="138">
        <v>1750631.63</v>
      </c>
      <c r="F253" s="138">
        <v>388225</v>
      </c>
      <c r="G253" s="138">
        <v>388225</v>
      </c>
      <c r="H253" s="138">
        <v>1750631.63</v>
      </c>
      <c r="I253" s="138">
        <v>530000</v>
      </c>
      <c r="J253" s="138">
        <v>530000</v>
      </c>
      <c r="K253" s="138">
        <v>265000</v>
      </c>
      <c r="L253" s="138">
        <v>265000</v>
      </c>
      <c r="M253" s="138">
        <v>1220631.6299999999</v>
      </c>
      <c r="N253" s="138">
        <v>1220631.6299999999</v>
      </c>
    </row>
    <row r="254" spans="1:14" customFormat="1" x14ac:dyDescent="0.25">
      <c r="A254" s="136"/>
      <c r="B254" s="137" t="s">
        <v>291</v>
      </c>
      <c r="C254" s="137">
        <v>3340</v>
      </c>
      <c r="D254" s="137" t="s">
        <v>295</v>
      </c>
      <c r="E254" s="138">
        <v>29211</v>
      </c>
      <c r="F254" s="138">
        <v>6891.27</v>
      </c>
      <c r="G254" s="138">
        <v>1089.55</v>
      </c>
      <c r="H254" s="138">
        <v>35012.720000000001</v>
      </c>
      <c r="I254" s="138">
        <v>3102.76</v>
      </c>
      <c r="J254" s="138">
        <v>3102.76</v>
      </c>
      <c r="K254" s="138">
        <v>3102.76</v>
      </c>
      <c r="L254" s="138">
        <v>3102.76</v>
      </c>
      <c r="M254" s="138">
        <v>31909.96</v>
      </c>
      <c r="N254" s="138">
        <v>31909.96</v>
      </c>
    </row>
    <row r="255" spans="1:14" customFormat="1" x14ac:dyDescent="0.25">
      <c r="A255" s="136"/>
      <c r="B255" s="137" t="s">
        <v>291</v>
      </c>
      <c r="C255" s="137">
        <v>3360</v>
      </c>
      <c r="D255" s="137" t="s">
        <v>247</v>
      </c>
      <c r="E255" s="138">
        <v>4480.5600000000004</v>
      </c>
      <c r="F255" s="137">
        <v>0</v>
      </c>
      <c r="G255" s="137">
        <v>0</v>
      </c>
      <c r="H255" s="138">
        <v>4480.5600000000004</v>
      </c>
      <c r="I255" s="137">
        <v>0</v>
      </c>
      <c r="J255" s="137">
        <v>0</v>
      </c>
      <c r="K255" s="137">
        <v>0</v>
      </c>
      <c r="L255" s="137">
        <v>0</v>
      </c>
      <c r="M255" s="138">
        <v>4480.5600000000004</v>
      </c>
      <c r="N255" s="138">
        <v>4480.5600000000004</v>
      </c>
    </row>
    <row r="256" spans="1:14" customFormat="1" x14ac:dyDescent="0.25">
      <c r="A256" s="136"/>
      <c r="B256" s="137" t="s">
        <v>291</v>
      </c>
      <c r="C256" s="137">
        <v>3380</v>
      </c>
      <c r="D256" s="137" t="s">
        <v>248</v>
      </c>
      <c r="E256" s="137">
        <v>0</v>
      </c>
      <c r="F256" s="138">
        <v>795370</v>
      </c>
      <c r="G256" s="137">
        <v>0</v>
      </c>
      <c r="H256" s="138">
        <v>795370</v>
      </c>
      <c r="I256" s="138">
        <v>795370</v>
      </c>
      <c r="J256" s="138">
        <v>103870</v>
      </c>
      <c r="K256" s="138">
        <v>49852.17</v>
      </c>
      <c r="L256" s="138">
        <v>49852.17</v>
      </c>
      <c r="M256" s="137">
        <v>0</v>
      </c>
      <c r="N256" s="138">
        <v>691500</v>
      </c>
    </row>
    <row r="257" spans="1:14" customFormat="1" x14ac:dyDescent="0.25">
      <c r="A257" s="136"/>
      <c r="B257" s="137" t="s">
        <v>291</v>
      </c>
      <c r="C257" s="137">
        <v>3410</v>
      </c>
      <c r="D257" s="137" t="s">
        <v>296</v>
      </c>
      <c r="E257" s="138">
        <v>2476713.87</v>
      </c>
      <c r="F257" s="138">
        <v>2748053.16</v>
      </c>
      <c r="G257" s="138">
        <v>2752664.4</v>
      </c>
      <c r="H257" s="138">
        <v>2472102.63</v>
      </c>
      <c r="I257" s="138">
        <v>1049754.25</v>
      </c>
      <c r="J257" s="138">
        <v>1049754.25</v>
      </c>
      <c r="K257" s="138">
        <v>1049754.25</v>
      </c>
      <c r="L257" s="138">
        <v>1049754.25</v>
      </c>
      <c r="M257" s="138">
        <v>1422348.38</v>
      </c>
      <c r="N257" s="138">
        <v>1422348.38</v>
      </c>
    </row>
    <row r="258" spans="1:14" customFormat="1" x14ac:dyDescent="0.25">
      <c r="A258" s="136"/>
      <c r="B258" s="137" t="s">
        <v>291</v>
      </c>
      <c r="C258" s="137">
        <v>3430</v>
      </c>
      <c r="D258" s="137" t="s">
        <v>287</v>
      </c>
      <c r="E258" s="138">
        <v>1679121.61</v>
      </c>
      <c r="F258" s="137">
        <v>0</v>
      </c>
      <c r="G258" s="137">
        <v>0</v>
      </c>
      <c r="H258" s="138">
        <v>1679121.61</v>
      </c>
      <c r="I258" s="137">
        <v>0</v>
      </c>
      <c r="J258" s="137">
        <v>0</v>
      </c>
      <c r="K258" s="137">
        <v>0</v>
      </c>
      <c r="L258" s="137">
        <v>0</v>
      </c>
      <c r="M258" s="138">
        <v>1679121.61</v>
      </c>
      <c r="N258" s="138">
        <v>1679121.61</v>
      </c>
    </row>
    <row r="259" spans="1:14" customFormat="1" x14ac:dyDescent="0.25">
      <c r="A259" s="136"/>
      <c r="B259" s="137" t="s">
        <v>291</v>
      </c>
      <c r="C259" s="137">
        <v>3450</v>
      </c>
      <c r="D259" s="137" t="s">
        <v>250</v>
      </c>
      <c r="E259" s="138">
        <v>1605000</v>
      </c>
      <c r="F259" s="138">
        <v>1537774.21</v>
      </c>
      <c r="G259" s="138">
        <v>2405013.65</v>
      </c>
      <c r="H259" s="138">
        <v>737760.56</v>
      </c>
      <c r="I259" s="138">
        <v>66524.210000000006</v>
      </c>
      <c r="J259" s="138">
        <v>66524.210000000006</v>
      </c>
      <c r="K259" s="138">
        <v>66524.210000000006</v>
      </c>
      <c r="L259" s="138">
        <v>66524.210000000006</v>
      </c>
      <c r="M259" s="138">
        <v>671236.35</v>
      </c>
      <c r="N259" s="138">
        <v>671236.35</v>
      </c>
    </row>
    <row r="260" spans="1:14" customFormat="1" x14ac:dyDescent="0.25">
      <c r="A260" s="136"/>
      <c r="B260" s="137" t="s">
        <v>291</v>
      </c>
      <c r="C260" s="137">
        <v>3470</v>
      </c>
      <c r="D260" s="137" t="s">
        <v>252</v>
      </c>
      <c r="E260" s="137">
        <v>0</v>
      </c>
      <c r="F260" s="138">
        <v>623383.19999999995</v>
      </c>
      <c r="G260" s="137">
        <v>0</v>
      </c>
      <c r="H260" s="138">
        <v>623383.19999999995</v>
      </c>
      <c r="I260" s="138">
        <v>623383.19999999995</v>
      </c>
      <c r="J260" s="137">
        <v>0</v>
      </c>
      <c r="K260" s="137">
        <v>0</v>
      </c>
      <c r="L260" s="137">
        <v>0</v>
      </c>
      <c r="M260" s="137">
        <v>0</v>
      </c>
      <c r="N260" s="138">
        <v>623383.19999999995</v>
      </c>
    </row>
    <row r="261" spans="1:14" customFormat="1" x14ac:dyDescent="0.25">
      <c r="A261" s="136"/>
      <c r="B261" s="137" t="s">
        <v>291</v>
      </c>
      <c r="C261" s="137">
        <v>3510</v>
      </c>
      <c r="D261" s="137" t="s">
        <v>253</v>
      </c>
      <c r="E261" s="138">
        <v>1093006.6299999999</v>
      </c>
      <c r="F261" s="138">
        <v>10591.98</v>
      </c>
      <c r="G261" s="138">
        <v>139346.97</v>
      </c>
      <c r="H261" s="138">
        <v>964251.64</v>
      </c>
      <c r="I261" s="138">
        <v>25536.68</v>
      </c>
      <c r="J261" s="138">
        <v>11150</v>
      </c>
      <c r="K261" s="137">
        <v>0</v>
      </c>
      <c r="L261" s="137">
        <v>0</v>
      </c>
      <c r="M261" s="138">
        <v>938714.96</v>
      </c>
      <c r="N261" s="138">
        <v>953101.64</v>
      </c>
    </row>
    <row r="262" spans="1:14" customFormat="1" x14ac:dyDescent="0.25">
      <c r="A262" s="136"/>
      <c r="B262" s="137" t="s">
        <v>291</v>
      </c>
      <c r="C262" s="137">
        <v>3520</v>
      </c>
      <c r="D262" s="137" t="s">
        <v>254</v>
      </c>
      <c r="E262" s="138">
        <v>108257.25</v>
      </c>
      <c r="F262" s="138">
        <v>35827.4</v>
      </c>
      <c r="G262" s="138">
        <v>35959.4</v>
      </c>
      <c r="H262" s="138">
        <v>108125.25</v>
      </c>
      <c r="I262" s="138">
        <v>38250</v>
      </c>
      <c r="J262" s="138">
        <v>38250</v>
      </c>
      <c r="K262" s="137">
        <v>0</v>
      </c>
      <c r="L262" s="137">
        <v>0</v>
      </c>
      <c r="M262" s="138">
        <v>69875.25</v>
      </c>
      <c r="N262" s="138">
        <v>69875.25</v>
      </c>
    </row>
    <row r="263" spans="1:14" customFormat="1" x14ac:dyDescent="0.25">
      <c r="A263" s="136"/>
      <c r="B263" s="137" t="s">
        <v>291</v>
      </c>
      <c r="C263" s="137">
        <v>3530</v>
      </c>
      <c r="D263" s="137" t="s">
        <v>297</v>
      </c>
      <c r="E263" s="138">
        <v>5257.74</v>
      </c>
      <c r="F263" s="137">
        <v>0</v>
      </c>
      <c r="G263" s="137">
        <v>0</v>
      </c>
      <c r="H263" s="138">
        <v>5257.74</v>
      </c>
      <c r="I263" s="137">
        <v>0</v>
      </c>
      <c r="J263" s="137">
        <v>0</v>
      </c>
      <c r="K263" s="137">
        <v>0</v>
      </c>
      <c r="L263" s="137">
        <v>0</v>
      </c>
      <c r="M263" s="138">
        <v>5257.74</v>
      </c>
      <c r="N263" s="138">
        <v>5257.74</v>
      </c>
    </row>
    <row r="264" spans="1:14" customFormat="1" x14ac:dyDescent="0.25">
      <c r="A264" s="136"/>
      <c r="B264" s="137" t="s">
        <v>291</v>
      </c>
      <c r="C264" s="137">
        <v>3550</v>
      </c>
      <c r="D264" s="137" t="s">
        <v>255</v>
      </c>
      <c r="E264" s="138">
        <v>478840.15</v>
      </c>
      <c r="F264" s="138">
        <v>64050.1</v>
      </c>
      <c r="G264" s="138">
        <v>38284.85</v>
      </c>
      <c r="H264" s="138">
        <v>504605.4</v>
      </c>
      <c r="I264" s="138">
        <v>73040.17</v>
      </c>
      <c r="J264" s="138">
        <v>59255.69</v>
      </c>
      <c r="K264" s="138">
        <v>22487.24</v>
      </c>
      <c r="L264" s="138">
        <v>22487.24</v>
      </c>
      <c r="M264" s="138">
        <v>431565.23</v>
      </c>
      <c r="N264" s="138">
        <v>445349.71</v>
      </c>
    </row>
    <row r="265" spans="1:14" customFormat="1" x14ac:dyDescent="0.25">
      <c r="A265" s="136"/>
      <c r="B265" s="137" t="s">
        <v>291</v>
      </c>
      <c r="C265" s="137">
        <v>3570</v>
      </c>
      <c r="D265" s="137" t="s">
        <v>256</v>
      </c>
      <c r="E265" s="138">
        <v>329798.59999999998</v>
      </c>
      <c r="F265" s="138">
        <v>17495.740000000002</v>
      </c>
      <c r="G265" s="138">
        <v>17495.740000000002</v>
      </c>
      <c r="H265" s="138">
        <v>329798.59999999998</v>
      </c>
      <c r="I265" s="138">
        <v>58586</v>
      </c>
      <c r="J265" s="137">
        <v>0</v>
      </c>
      <c r="K265" s="137">
        <v>0</v>
      </c>
      <c r="L265" s="137">
        <v>0</v>
      </c>
      <c r="M265" s="138">
        <v>271212.59999999998</v>
      </c>
      <c r="N265" s="138">
        <v>329798.59999999998</v>
      </c>
    </row>
    <row r="266" spans="1:14" customFormat="1" x14ac:dyDescent="0.25">
      <c r="A266" s="136"/>
      <c r="B266" s="137" t="s">
        <v>291</v>
      </c>
      <c r="C266" s="137">
        <v>3580</v>
      </c>
      <c r="D266" s="137" t="s">
        <v>257</v>
      </c>
      <c r="E266" s="138">
        <v>819167.88</v>
      </c>
      <c r="F266" s="138">
        <v>1280235.1200000001</v>
      </c>
      <c r="G266" s="138">
        <v>799083.88</v>
      </c>
      <c r="H266" s="138">
        <v>1300319.1200000001</v>
      </c>
      <c r="I266" s="138">
        <v>1241536</v>
      </c>
      <c r="J266" s="138">
        <v>204601.19</v>
      </c>
      <c r="K266" s="138">
        <v>50925.09</v>
      </c>
      <c r="L266" s="138">
        <v>50925.09</v>
      </c>
      <c r="M266" s="138">
        <v>58783.12</v>
      </c>
      <c r="N266" s="138">
        <v>1095717.93</v>
      </c>
    </row>
    <row r="267" spans="1:14" customFormat="1" x14ac:dyDescent="0.25">
      <c r="A267" s="136"/>
      <c r="B267" s="137" t="s">
        <v>291</v>
      </c>
      <c r="C267" s="137">
        <v>3590</v>
      </c>
      <c r="D267" s="137" t="s">
        <v>289</v>
      </c>
      <c r="E267" s="138">
        <v>15790.69</v>
      </c>
      <c r="F267" s="137">
        <v>0</v>
      </c>
      <c r="G267" s="137">
        <v>0</v>
      </c>
      <c r="H267" s="138">
        <v>15790.69</v>
      </c>
      <c r="I267" s="137">
        <v>0</v>
      </c>
      <c r="J267" s="137">
        <v>0</v>
      </c>
      <c r="K267" s="137">
        <v>0</v>
      </c>
      <c r="L267" s="137">
        <v>0</v>
      </c>
      <c r="M267" s="138">
        <v>15790.69</v>
      </c>
      <c r="N267" s="138">
        <v>15790.69</v>
      </c>
    </row>
    <row r="268" spans="1:14" customFormat="1" x14ac:dyDescent="0.25">
      <c r="A268" s="136"/>
      <c r="B268" s="137" t="s">
        <v>291</v>
      </c>
      <c r="C268" s="137">
        <v>3610</v>
      </c>
      <c r="D268" s="137" t="s">
        <v>290</v>
      </c>
      <c r="E268" s="138">
        <v>12716010.810000001</v>
      </c>
      <c r="F268" s="138">
        <v>227636</v>
      </c>
      <c r="G268" s="138">
        <v>227636</v>
      </c>
      <c r="H268" s="138">
        <v>12716010.810000001</v>
      </c>
      <c r="I268" s="138">
        <v>230418</v>
      </c>
      <c r="J268" s="138">
        <v>206418</v>
      </c>
      <c r="K268" s="138">
        <v>146618</v>
      </c>
      <c r="L268" s="138">
        <v>146618</v>
      </c>
      <c r="M268" s="138">
        <v>12485592.810000001</v>
      </c>
      <c r="N268" s="138">
        <v>12509592.810000001</v>
      </c>
    </row>
    <row r="269" spans="1:14" customFormat="1" x14ac:dyDescent="0.25">
      <c r="A269" s="136"/>
      <c r="B269" s="137" t="s">
        <v>291</v>
      </c>
      <c r="C269" s="137">
        <v>3660</v>
      </c>
      <c r="D269" s="137" t="s">
        <v>298</v>
      </c>
      <c r="E269" s="137">
        <v>0</v>
      </c>
      <c r="F269" s="138">
        <v>3291.4</v>
      </c>
      <c r="G269" s="137">
        <v>0</v>
      </c>
      <c r="H269" s="138">
        <v>3291.4</v>
      </c>
      <c r="I269" s="138">
        <v>1645.7</v>
      </c>
      <c r="J269" s="138">
        <v>1645.7</v>
      </c>
      <c r="K269" s="138">
        <v>1645.7</v>
      </c>
      <c r="L269" s="138">
        <v>1645.7</v>
      </c>
      <c r="M269" s="138">
        <v>1645.7</v>
      </c>
      <c r="N269" s="138">
        <v>1645.7</v>
      </c>
    </row>
    <row r="270" spans="1:14" customFormat="1" x14ac:dyDescent="0.25">
      <c r="A270" s="136"/>
      <c r="B270" s="137" t="s">
        <v>291</v>
      </c>
      <c r="C270" s="137">
        <v>3710</v>
      </c>
      <c r="D270" s="137" t="s">
        <v>299</v>
      </c>
      <c r="E270" s="138">
        <v>22065.16</v>
      </c>
      <c r="F270" s="137">
        <v>0</v>
      </c>
      <c r="G270" s="137">
        <v>0</v>
      </c>
      <c r="H270" s="138">
        <v>22065.16</v>
      </c>
      <c r="I270" s="137">
        <v>0</v>
      </c>
      <c r="J270" s="137">
        <v>0</v>
      </c>
      <c r="K270" s="137">
        <v>0</v>
      </c>
      <c r="L270" s="137">
        <v>0</v>
      </c>
      <c r="M270" s="138">
        <v>22065.16</v>
      </c>
      <c r="N270" s="138">
        <v>22065.16</v>
      </c>
    </row>
    <row r="271" spans="1:14" customFormat="1" x14ac:dyDescent="0.25">
      <c r="A271" s="136"/>
      <c r="B271" s="137" t="s">
        <v>291</v>
      </c>
      <c r="C271" s="137">
        <v>3720</v>
      </c>
      <c r="D271" s="137" t="s">
        <v>258</v>
      </c>
      <c r="E271" s="138">
        <v>17731.14</v>
      </c>
      <c r="F271" s="137">
        <v>0</v>
      </c>
      <c r="G271" s="137">
        <v>0</v>
      </c>
      <c r="H271" s="138">
        <v>17731.14</v>
      </c>
      <c r="I271" s="137">
        <v>0</v>
      </c>
      <c r="J271" s="137">
        <v>0</v>
      </c>
      <c r="K271" s="137">
        <v>0</v>
      </c>
      <c r="L271" s="137">
        <v>0</v>
      </c>
      <c r="M271" s="138">
        <v>17731.14</v>
      </c>
      <c r="N271" s="138">
        <v>17731.14</v>
      </c>
    </row>
    <row r="272" spans="1:14" customFormat="1" x14ac:dyDescent="0.25">
      <c r="A272" s="136"/>
      <c r="B272" s="137" t="s">
        <v>291</v>
      </c>
      <c r="C272" s="137">
        <v>3750</v>
      </c>
      <c r="D272" s="137" t="s">
        <v>259</v>
      </c>
      <c r="E272" s="138">
        <v>27043.62</v>
      </c>
      <c r="F272" s="137">
        <v>0</v>
      </c>
      <c r="G272" s="138">
        <v>3692.45</v>
      </c>
      <c r="H272" s="138">
        <v>23351.17</v>
      </c>
      <c r="I272" s="137">
        <v>0</v>
      </c>
      <c r="J272" s="137">
        <v>0</v>
      </c>
      <c r="K272" s="137">
        <v>0</v>
      </c>
      <c r="L272" s="137">
        <v>0</v>
      </c>
      <c r="M272" s="138">
        <v>23351.17</v>
      </c>
      <c r="N272" s="138">
        <v>23351.17</v>
      </c>
    </row>
    <row r="273" spans="1:14" customFormat="1" x14ac:dyDescent="0.25">
      <c r="A273" s="136"/>
      <c r="B273" s="137" t="s">
        <v>291</v>
      </c>
      <c r="C273" s="137">
        <v>3810</v>
      </c>
      <c r="D273" s="137" t="s">
        <v>300</v>
      </c>
      <c r="E273" s="138">
        <v>1262556.32</v>
      </c>
      <c r="F273" s="137">
        <v>0</v>
      </c>
      <c r="G273" s="137">
        <v>0</v>
      </c>
      <c r="H273" s="138">
        <v>1262556.32</v>
      </c>
      <c r="I273" s="137">
        <v>0</v>
      </c>
      <c r="J273" s="137">
        <v>0</v>
      </c>
      <c r="K273" s="137">
        <v>0</v>
      </c>
      <c r="L273" s="137">
        <v>0</v>
      </c>
      <c r="M273" s="138">
        <v>1262556.32</v>
      </c>
      <c r="N273" s="138">
        <v>1262556.32</v>
      </c>
    </row>
    <row r="274" spans="1:14" customFormat="1" x14ac:dyDescent="0.25">
      <c r="A274" s="136"/>
      <c r="B274" s="137" t="s">
        <v>291</v>
      </c>
      <c r="C274" s="137">
        <v>3830</v>
      </c>
      <c r="D274" s="137" t="s">
        <v>301</v>
      </c>
      <c r="E274" s="138">
        <v>200090</v>
      </c>
      <c r="F274" s="137">
        <v>0</v>
      </c>
      <c r="G274" s="138">
        <v>4315.3599999999997</v>
      </c>
      <c r="H274" s="138">
        <v>195774.64</v>
      </c>
      <c r="I274" s="137">
        <v>0</v>
      </c>
      <c r="J274" s="137">
        <v>0</v>
      </c>
      <c r="K274" s="137">
        <v>0</v>
      </c>
      <c r="L274" s="137">
        <v>0</v>
      </c>
      <c r="M274" s="138">
        <v>195774.64</v>
      </c>
      <c r="N274" s="138">
        <v>195774.64</v>
      </c>
    </row>
    <row r="275" spans="1:14" customFormat="1" x14ac:dyDescent="0.25">
      <c r="A275" s="136"/>
      <c r="B275" s="137" t="s">
        <v>291</v>
      </c>
      <c r="C275" s="137">
        <v>3850</v>
      </c>
      <c r="D275" s="137" t="s">
        <v>302</v>
      </c>
      <c r="E275" s="138">
        <v>13283.48</v>
      </c>
      <c r="F275" s="137">
        <v>0</v>
      </c>
      <c r="G275" s="137">
        <v>0</v>
      </c>
      <c r="H275" s="138">
        <v>13283.48</v>
      </c>
      <c r="I275" s="137">
        <v>0</v>
      </c>
      <c r="J275" s="137">
        <v>0</v>
      </c>
      <c r="K275" s="137">
        <v>0</v>
      </c>
      <c r="L275" s="137">
        <v>0</v>
      </c>
      <c r="M275" s="138">
        <v>13283.48</v>
      </c>
      <c r="N275" s="138">
        <v>13283.48</v>
      </c>
    </row>
    <row r="276" spans="1:14" customFormat="1" x14ac:dyDescent="0.25">
      <c r="A276" s="136"/>
      <c r="B276" s="137" t="s">
        <v>291</v>
      </c>
      <c r="C276" s="137">
        <v>3910</v>
      </c>
      <c r="D276" s="137" t="s">
        <v>303</v>
      </c>
      <c r="E276" s="138">
        <v>203032.5</v>
      </c>
      <c r="F276" s="137">
        <v>0</v>
      </c>
      <c r="G276" s="137">
        <v>0</v>
      </c>
      <c r="H276" s="138">
        <v>203032.5</v>
      </c>
      <c r="I276" s="138">
        <v>12000</v>
      </c>
      <c r="J276" s="138">
        <v>12000</v>
      </c>
      <c r="K276" s="138">
        <v>12000</v>
      </c>
      <c r="L276" s="138">
        <v>12000</v>
      </c>
      <c r="M276" s="138">
        <v>191032.5</v>
      </c>
      <c r="N276" s="138">
        <v>191032.5</v>
      </c>
    </row>
    <row r="277" spans="1:14" customFormat="1" x14ac:dyDescent="0.25">
      <c r="A277" s="136"/>
      <c r="B277" s="137" t="s">
        <v>291</v>
      </c>
      <c r="C277" s="137">
        <v>3920</v>
      </c>
      <c r="D277" s="137" t="s">
        <v>260</v>
      </c>
      <c r="E277" s="138">
        <v>302222.08000000002</v>
      </c>
      <c r="F277" s="138">
        <v>201917.87</v>
      </c>
      <c r="G277" s="138">
        <v>201917.75</v>
      </c>
      <c r="H277" s="138">
        <v>302222.2</v>
      </c>
      <c r="I277" s="138">
        <v>20601.400000000001</v>
      </c>
      <c r="J277" s="138">
        <v>20601.400000000001</v>
      </c>
      <c r="K277" s="137">
        <v>0.64</v>
      </c>
      <c r="L277" s="137">
        <v>0.64</v>
      </c>
      <c r="M277" s="138">
        <v>281620.8</v>
      </c>
      <c r="N277" s="138">
        <v>281620.8</v>
      </c>
    </row>
    <row r="278" spans="1:14" customFormat="1" x14ac:dyDescent="0.25">
      <c r="A278" s="136"/>
      <c r="B278" s="137" t="s">
        <v>291</v>
      </c>
      <c r="C278" s="137">
        <v>3940</v>
      </c>
      <c r="D278" s="137" t="s">
        <v>261</v>
      </c>
      <c r="E278" s="138">
        <v>4858981.71</v>
      </c>
      <c r="F278" s="138">
        <v>167205.51999999999</v>
      </c>
      <c r="G278" s="138">
        <v>257228.49</v>
      </c>
      <c r="H278" s="138">
        <v>4768958.74</v>
      </c>
      <c r="I278" s="138">
        <v>39213.910000000003</v>
      </c>
      <c r="J278" s="138">
        <v>39213.910000000003</v>
      </c>
      <c r="K278" s="138">
        <v>39213.910000000003</v>
      </c>
      <c r="L278" s="138">
        <v>39213.910000000003</v>
      </c>
      <c r="M278" s="138">
        <v>4729744.83</v>
      </c>
      <c r="N278" s="138">
        <v>4729744.83</v>
      </c>
    </row>
    <row r="279" spans="1:14" customFormat="1" x14ac:dyDescent="0.25">
      <c r="A279" s="136"/>
      <c r="B279" s="137" t="s">
        <v>291</v>
      </c>
      <c r="C279" s="137">
        <v>3950</v>
      </c>
      <c r="D279" s="137" t="s">
        <v>262</v>
      </c>
      <c r="E279" s="138">
        <v>6494367.6600000001</v>
      </c>
      <c r="F279" s="138">
        <v>654100.53</v>
      </c>
      <c r="G279" s="138">
        <v>654100.53</v>
      </c>
      <c r="H279" s="138">
        <v>6494367.6600000001</v>
      </c>
      <c r="I279" s="138">
        <v>1569044</v>
      </c>
      <c r="J279" s="138">
        <v>1569044</v>
      </c>
      <c r="K279" s="138">
        <v>1569044</v>
      </c>
      <c r="L279" s="138">
        <v>1569044</v>
      </c>
      <c r="M279" s="138">
        <v>4925323.66</v>
      </c>
      <c r="N279" s="138">
        <v>4925323.66</v>
      </c>
    </row>
    <row r="280" spans="1:14" customFormat="1" x14ac:dyDescent="0.25">
      <c r="A280" s="136"/>
      <c r="B280" s="137" t="s">
        <v>291</v>
      </c>
      <c r="C280" s="137">
        <v>3960</v>
      </c>
      <c r="D280" s="137" t="s">
        <v>304</v>
      </c>
      <c r="E280" s="138">
        <v>153547.09</v>
      </c>
      <c r="F280" s="138">
        <v>115160.32000000001</v>
      </c>
      <c r="G280" s="138">
        <v>218096.29</v>
      </c>
      <c r="H280" s="138">
        <v>50611.12</v>
      </c>
      <c r="I280" s="137">
        <v>0</v>
      </c>
      <c r="J280" s="137">
        <v>0</v>
      </c>
      <c r="K280" s="137">
        <v>0</v>
      </c>
      <c r="L280" s="137">
        <v>0</v>
      </c>
      <c r="M280" s="138">
        <v>50611.12</v>
      </c>
      <c r="N280" s="138">
        <v>50611.12</v>
      </c>
    </row>
    <row r="281" spans="1:14" customFormat="1" x14ac:dyDescent="0.25">
      <c r="A281" s="136"/>
      <c r="B281" s="137" t="s">
        <v>291</v>
      </c>
      <c r="C281" s="137">
        <v>3980</v>
      </c>
      <c r="D281" s="137" t="s">
        <v>263</v>
      </c>
      <c r="E281" s="138">
        <v>1363892.65</v>
      </c>
      <c r="F281" s="138">
        <v>33188.18</v>
      </c>
      <c r="G281" s="138">
        <v>15942.18</v>
      </c>
      <c r="H281" s="138">
        <v>1381138.65</v>
      </c>
      <c r="I281" s="138">
        <v>373010.1</v>
      </c>
      <c r="J281" s="138">
        <v>318288.7</v>
      </c>
      <c r="K281" s="138">
        <v>106725.5</v>
      </c>
      <c r="L281" s="138">
        <v>106725.5</v>
      </c>
      <c r="M281" s="138">
        <v>1008128.55</v>
      </c>
      <c r="N281" s="138">
        <v>1062849.95</v>
      </c>
    </row>
    <row r="282" spans="1:14" customFormat="1" x14ac:dyDescent="0.25">
      <c r="A282" s="136"/>
      <c r="B282" s="137" t="s">
        <v>291</v>
      </c>
      <c r="C282" s="137">
        <v>3990</v>
      </c>
      <c r="D282" s="137" t="s">
        <v>264</v>
      </c>
      <c r="E282" s="138">
        <v>41320375.68</v>
      </c>
      <c r="F282" s="138">
        <v>44834388.420000002</v>
      </c>
      <c r="G282" s="138">
        <v>37877011.039999999</v>
      </c>
      <c r="H282" s="138">
        <v>48277753.060000002</v>
      </c>
      <c r="I282" s="138">
        <v>48277752.43</v>
      </c>
      <c r="J282" s="138">
        <v>12038676.51</v>
      </c>
      <c r="K282" s="138">
        <v>12038676.51</v>
      </c>
      <c r="L282" s="138">
        <v>12038676.51</v>
      </c>
      <c r="M282" s="137">
        <v>0.63</v>
      </c>
      <c r="N282" s="138">
        <v>36239076.549999997</v>
      </c>
    </row>
    <row r="283" spans="1:14" customFormat="1" x14ac:dyDescent="0.25">
      <c r="A283" s="136"/>
      <c r="B283" s="137" t="s">
        <v>291</v>
      </c>
      <c r="C283" s="137">
        <v>4510</v>
      </c>
      <c r="D283" s="137" t="s">
        <v>305</v>
      </c>
      <c r="E283" s="138">
        <v>33682228.490000002</v>
      </c>
      <c r="F283" s="138">
        <v>1775650.53</v>
      </c>
      <c r="G283" s="138">
        <v>1775650.53</v>
      </c>
      <c r="H283" s="138">
        <v>33682228.490000002</v>
      </c>
      <c r="I283" s="138">
        <v>8500008.5999999996</v>
      </c>
      <c r="J283" s="138">
        <v>6952566.8600000003</v>
      </c>
      <c r="K283" s="138">
        <v>5791138.5700000003</v>
      </c>
      <c r="L283" s="138">
        <v>5791138.5700000003</v>
      </c>
      <c r="M283" s="138">
        <v>25182219.890000001</v>
      </c>
      <c r="N283" s="138">
        <v>26729661.629999999</v>
      </c>
    </row>
    <row r="284" spans="1:14" customFormat="1" x14ac:dyDescent="0.25">
      <c r="A284" s="136"/>
      <c r="B284" s="137" t="s">
        <v>291</v>
      </c>
      <c r="C284" s="137">
        <v>5110</v>
      </c>
      <c r="D284" s="137" t="s">
        <v>265</v>
      </c>
      <c r="E284" s="138">
        <v>10373.969999999999</v>
      </c>
      <c r="F284" s="137">
        <v>0</v>
      </c>
      <c r="G284" s="137">
        <v>0</v>
      </c>
      <c r="H284" s="138">
        <v>10373.969999999999</v>
      </c>
      <c r="I284" s="137">
        <v>0</v>
      </c>
      <c r="J284" s="137">
        <v>0</v>
      </c>
      <c r="K284" s="137">
        <v>0</v>
      </c>
      <c r="L284" s="137">
        <v>0</v>
      </c>
      <c r="M284" s="138">
        <v>10373.969999999999</v>
      </c>
      <c r="N284" s="138">
        <v>10373.969999999999</v>
      </c>
    </row>
    <row r="285" spans="1:14" customFormat="1" x14ac:dyDescent="0.25">
      <c r="A285" s="136"/>
      <c r="B285" s="137" t="s">
        <v>291</v>
      </c>
      <c r="C285" s="137">
        <v>5150</v>
      </c>
      <c r="D285" s="137" t="s">
        <v>266</v>
      </c>
      <c r="E285" s="138">
        <v>113408.18</v>
      </c>
      <c r="F285" s="138">
        <v>117510.69</v>
      </c>
      <c r="G285" s="138">
        <v>25226.15</v>
      </c>
      <c r="H285" s="138">
        <v>205692.72</v>
      </c>
      <c r="I285" s="138">
        <v>119895.2</v>
      </c>
      <c r="J285" s="138">
        <v>25180</v>
      </c>
      <c r="K285" s="137">
        <v>0</v>
      </c>
      <c r="L285" s="137">
        <v>0</v>
      </c>
      <c r="M285" s="138">
        <v>85797.52</v>
      </c>
      <c r="N285" s="138">
        <v>180512.72</v>
      </c>
    </row>
    <row r="286" spans="1:14" customFormat="1" x14ac:dyDescent="0.25">
      <c r="A286" s="136"/>
      <c r="B286" s="137" t="s">
        <v>291</v>
      </c>
      <c r="C286" s="137">
        <v>5210</v>
      </c>
      <c r="D286" s="137" t="s">
        <v>306</v>
      </c>
      <c r="E286" s="138">
        <v>16393.47</v>
      </c>
      <c r="F286" s="137">
        <v>0</v>
      </c>
      <c r="G286" s="137">
        <v>0</v>
      </c>
      <c r="H286" s="138">
        <v>16393.47</v>
      </c>
      <c r="I286" s="137">
        <v>0</v>
      </c>
      <c r="J286" s="137">
        <v>0</v>
      </c>
      <c r="K286" s="137">
        <v>0</v>
      </c>
      <c r="L286" s="137">
        <v>0</v>
      </c>
      <c r="M286" s="138">
        <v>16393.47</v>
      </c>
      <c r="N286" s="138">
        <v>16393.47</v>
      </c>
    </row>
    <row r="287" spans="1:14" customFormat="1" x14ac:dyDescent="0.25">
      <c r="A287" s="136"/>
      <c r="B287" s="137" t="s">
        <v>291</v>
      </c>
      <c r="C287" s="137">
        <v>5410</v>
      </c>
      <c r="D287" s="137" t="s">
        <v>307</v>
      </c>
      <c r="E287" s="138">
        <v>7028021.8399999999</v>
      </c>
      <c r="F287" s="137">
        <v>0</v>
      </c>
      <c r="G287" s="137">
        <v>0</v>
      </c>
      <c r="H287" s="138">
        <v>7028021.8399999999</v>
      </c>
      <c r="I287" s="137">
        <v>0</v>
      </c>
      <c r="J287" s="137">
        <v>0</v>
      </c>
      <c r="K287" s="137">
        <v>0</v>
      </c>
      <c r="L287" s="137">
        <v>0</v>
      </c>
      <c r="M287" s="138">
        <v>7028021.8399999999</v>
      </c>
      <c r="N287" s="138">
        <v>7028021.8399999999</v>
      </c>
    </row>
    <row r="288" spans="1:14" customFormat="1" x14ac:dyDescent="0.25">
      <c r="A288" s="136"/>
      <c r="B288" s="137" t="s">
        <v>291</v>
      </c>
      <c r="C288" s="137" t="s">
        <v>269</v>
      </c>
      <c r="D288" s="137" t="s">
        <v>270</v>
      </c>
      <c r="E288" s="138">
        <v>122338.25</v>
      </c>
      <c r="F288" s="138">
        <v>112900</v>
      </c>
      <c r="G288" s="137">
        <v>0</v>
      </c>
      <c r="H288" s="138">
        <v>235238.25</v>
      </c>
      <c r="I288" s="138">
        <v>112900</v>
      </c>
      <c r="J288" s="137">
        <v>0</v>
      </c>
      <c r="K288" s="137">
        <v>0</v>
      </c>
      <c r="L288" s="137">
        <v>0</v>
      </c>
      <c r="M288" s="138">
        <v>122338.25</v>
      </c>
      <c r="N288" s="138">
        <v>235238.25</v>
      </c>
    </row>
    <row r="289" spans="1:14" customFormat="1" x14ac:dyDescent="0.25">
      <c r="A289" s="136"/>
      <c r="B289" s="137" t="s">
        <v>291</v>
      </c>
      <c r="C289" s="137">
        <v>5630</v>
      </c>
      <c r="D289" s="137" t="s">
        <v>271</v>
      </c>
      <c r="E289" s="138">
        <v>58278.1</v>
      </c>
      <c r="F289" s="137">
        <v>0</v>
      </c>
      <c r="G289" s="137">
        <v>0</v>
      </c>
      <c r="H289" s="138">
        <v>58278.1</v>
      </c>
      <c r="I289" s="137">
        <v>0</v>
      </c>
      <c r="J289" s="137">
        <v>0</v>
      </c>
      <c r="K289" s="137">
        <v>0</v>
      </c>
      <c r="L289" s="137">
        <v>0</v>
      </c>
      <c r="M289" s="138">
        <v>58278.1</v>
      </c>
      <c r="N289" s="138">
        <v>58278.1</v>
      </c>
    </row>
    <row r="290" spans="1:14" customFormat="1" x14ac:dyDescent="0.25">
      <c r="A290" s="136"/>
      <c r="B290" s="137" t="s">
        <v>291</v>
      </c>
      <c r="C290" s="137">
        <v>5650</v>
      </c>
      <c r="D290" s="137" t="s">
        <v>308</v>
      </c>
      <c r="E290" s="138">
        <v>21400</v>
      </c>
      <c r="F290" s="137">
        <v>0</v>
      </c>
      <c r="G290" s="137">
        <v>0</v>
      </c>
      <c r="H290" s="138">
        <v>21400</v>
      </c>
      <c r="I290" s="137">
        <v>0</v>
      </c>
      <c r="J290" s="137">
        <v>0</v>
      </c>
      <c r="K290" s="137">
        <v>0</v>
      </c>
      <c r="L290" s="137">
        <v>0</v>
      </c>
      <c r="M290" s="138">
        <v>21400</v>
      </c>
      <c r="N290" s="138">
        <v>21400</v>
      </c>
    </row>
    <row r="291" spans="1:14" customFormat="1" x14ac:dyDescent="0.25">
      <c r="A291" s="136"/>
      <c r="B291" s="137" t="s">
        <v>291</v>
      </c>
      <c r="C291" s="137" t="s">
        <v>272</v>
      </c>
      <c r="D291" s="137" t="s">
        <v>273</v>
      </c>
      <c r="E291" s="138">
        <v>35718.839999999997</v>
      </c>
      <c r="F291" s="137">
        <v>0</v>
      </c>
      <c r="G291" s="137">
        <v>0</v>
      </c>
      <c r="H291" s="138">
        <v>35718.839999999997</v>
      </c>
      <c r="I291" s="137">
        <v>0</v>
      </c>
      <c r="J291" s="137">
        <v>0</v>
      </c>
      <c r="K291" s="137">
        <v>0</v>
      </c>
      <c r="L291" s="137">
        <v>0</v>
      </c>
      <c r="M291" s="138">
        <v>35718.839999999997</v>
      </c>
      <c r="N291" s="138">
        <v>35718.839999999997</v>
      </c>
    </row>
    <row r="292" spans="1:14" customFormat="1" x14ac:dyDescent="0.25">
      <c r="A292" s="136"/>
      <c r="B292" s="137" t="s">
        <v>291</v>
      </c>
      <c r="C292" s="137">
        <v>5670</v>
      </c>
      <c r="D292" s="137" t="s">
        <v>274</v>
      </c>
      <c r="E292" s="138">
        <v>78085.320000000007</v>
      </c>
      <c r="F292" s="138">
        <v>65150.1</v>
      </c>
      <c r="G292" s="138">
        <v>4415.92</v>
      </c>
      <c r="H292" s="138">
        <v>138819.5</v>
      </c>
      <c r="I292" s="138">
        <v>71657.210000000006</v>
      </c>
      <c r="J292" s="138">
        <v>41290.120000000003</v>
      </c>
      <c r="K292" s="137">
        <v>0</v>
      </c>
      <c r="L292" s="137">
        <v>0</v>
      </c>
      <c r="M292" s="138">
        <v>67162.289999999994</v>
      </c>
      <c r="N292" s="138">
        <v>97529.38</v>
      </c>
    </row>
    <row r="293" spans="1:14" customFormat="1" x14ac:dyDescent="0.25">
      <c r="A293" s="136"/>
      <c r="B293" s="137" t="s">
        <v>291</v>
      </c>
      <c r="C293" s="137">
        <v>5910</v>
      </c>
      <c r="D293" s="137" t="s">
        <v>309</v>
      </c>
      <c r="E293" s="138">
        <v>6420000</v>
      </c>
      <c r="F293" s="137">
        <v>0</v>
      </c>
      <c r="G293" s="138">
        <v>195810</v>
      </c>
      <c r="H293" s="138">
        <v>6224190</v>
      </c>
      <c r="I293" s="137">
        <v>0</v>
      </c>
      <c r="J293" s="137">
        <v>0</v>
      </c>
      <c r="K293" s="137">
        <v>0</v>
      </c>
      <c r="L293" s="137">
        <v>0</v>
      </c>
      <c r="M293" s="138">
        <v>6224190</v>
      </c>
      <c r="N293" s="138">
        <v>6224190</v>
      </c>
    </row>
    <row r="294" spans="1:14" customFormat="1" x14ac:dyDescent="0.25">
      <c r="A294" s="136"/>
      <c r="B294" s="137" t="s">
        <v>291</v>
      </c>
      <c r="C294" s="137">
        <v>5970</v>
      </c>
      <c r="D294" s="137" t="s">
        <v>310</v>
      </c>
      <c r="E294" s="138">
        <v>60916.17</v>
      </c>
      <c r="F294" s="138">
        <v>270335.65000000002</v>
      </c>
      <c r="G294" s="138">
        <v>116725.65</v>
      </c>
      <c r="H294" s="138">
        <v>214526.17</v>
      </c>
      <c r="I294" s="138">
        <v>135322</v>
      </c>
      <c r="J294" s="137">
        <v>0</v>
      </c>
      <c r="K294" s="137">
        <v>0</v>
      </c>
      <c r="L294" s="137">
        <v>0</v>
      </c>
      <c r="M294" s="138">
        <v>79204.17</v>
      </c>
      <c r="N294" s="138">
        <v>214526.17</v>
      </c>
    </row>
    <row r="295" spans="1:14" customFormat="1" x14ac:dyDescent="0.25">
      <c r="A295" s="136"/>
      <c r="B295" s="137" t="s">
        <v>291</v>
      </c>
      <c r="C295" s="137">
        <v>6230</v>
      </c>
      <c r="D295" s="137" t="s">
        <v>277</v>
      </c>
      <c r="E295" s="137">
        <v>0</v>
      </c>
      <c r="F295" s="138">
        <v>3314728.48</v>
      </c>
      <c r="G295" s="137">
        <v>0</v>
      </c>
      <c r="H295" s="138">
        <v>3314728.48</v>
      </c>
      <c r="I295" s="138">
        <v>3314728.48</v>
      </c>
      <c r="J295" s="138">
        <v>3314728.48</v>
      </c>
      <c r="K295" s="138">
        <v>3314728.48</v>
      </c>
      <c r="L295" s="138">
        <v>3314728.48</v>
      </c>
      <c r="M295" s="137">
        <v>0</v>
      </c>
      <c r="N295" s="137">
        <v>0</v>
      </c>
    </row>
    <row r="296" spans="1:14" customFormat="1" x14ac:dyDescent="0.25">
      <c r="A296" s="136"/>
      <c r="B296" s="137" t="s">
        <v>291</v>
      </c>
      <c r="C296" s="137">
        <v>8310</v>
      </c>
      <c r="D296" s="137" t="s">
        <v>311</v>
      </c>
      <c r="E296" s="138">
        <v>59385</v>
      </c>
      <c r="F296" s="137">
        <v>0</v>
      </c>
      <c r="G296" s="137">
        <v>0</v>
      </c>
      <c r="H296" s="138">
        <v>59385</v>
      </c>
      <c r="I296" s="137">
        <v>0</v>
      </c>
      <c r="J296" s="137">
        <v>0</v>
      </c>
      <c r="K296" s="137">
        <v>0</v>
      </c>
      <c r="L296" s="137">
        <v>0</v>
      </c>
      <c r="M296" s="138">
        <v>59385</v>
      </c>
      <c r="N296" s="138">
        <v>59385</v>
      </c>
    </row>
    <row r="297" spans="1:14" customFormat="1" x14ac:dyDescent="0.25">
      <c r="A297" s="136"/>
      <c r="B297" s="137" t="s">
        <v>291</v>
      </c>
      <c r="C297" s="137">
        <v>9310</v>
      </c>
      <c r="D297" s="137" t="s">
        <v>312</v>
      </c>
      <c r="E297" s="138">
        <v>3915216.67</v>
      </c>
      <c r="F297" s="138">
        <v>4152665.3</v>
      </c>
      <c r="G297" s="138">
        <v>4152665.3</v>
      </c>
      <c r="H297" s="138">
        <v>3915216.67</v>
      </c>
      <c r="I297" s="138">
        <v>285953.17</v>
      </c>
      <c r="J297" s="138">
        <v>69868.53</v>
      </c>
      <c r="K297" s="138">
        <v>69868.53</v>
      </c>
      <c r="L297" s="138">
        <v>69868.53</v>
      </c>
      <c r="M297" s="138">
        <v>3629263.5</v>
      </c>
      <c r="N297" s="138">
        <v>3845348.14</v>
      </c>
    </row>
    <row r="298" spans="1:14" customFormat="1" x14ac:dyDescent="0.25">
      <c r="A298" s="136"/>
      <c r="B298" s="137" t="s">
        <v>291</v>
      </c>
      <c r="C298" s="137" t="s">
        <v>313</v>
      </c>
      <c r="D298" s="137" t="s">
        <v>314</v>
      </c>
      <c r="E298" s="138">
        <v>280000000</v>
      </c>
      <c r="F298" s="138">
        <v>466498876.69999999</v>
      </c>
      <c r="G298" s="138">
        <v>468811134.99000001</v>
      </c>
      <c r="H298" s="138">
        <v>277687741.70999998</v>
      </c>
      <c r="I298" s="138">
        <v>277687741.70999998</v>
      </c>
      <c r="J298" s="138">
        <v>277687741.70999998</v>
      </c>
      <c r="K298" s="138">
        <v>103138043.47</v>
      </c>
      <c r="L298" s="138">
        <v>103138043.47</v>
      </c>
      <c r="M298" s="137">
        <v>0</v>
      </c>
      <c r="N298" s="137">
        <v>0</v>
      </c>
    </row>
    <row r="299" spans="1:14" customFormat="1" x14ac:dyDescent="0.25">
      <c r="A299" s="136"/>
      <c r="B299" s="137" t="s">
        <v>315</v>
      </c>
      <c r="C299" s="137">
        <v>1130</v>
      </c>
      <c r="D299" s="137" t="s">
        <v>193</v>
      </c>
      <c r="E299" s="138">
        <v>210036.96</v>
      </c>
      <c r="F299" s="138">
        <v>514847.37</v>
      </c>
      <c r="G299" s="138">
        <v>167455.91</v>
      </c>
      <c r="H299" s="138">
        <v>557428.42000000004</v>
      </c>
      <c r="I299" s="138">
        <v>551159.63</v>
      </c>
      <c r="J299" s="138">
        <v>550529.16</v>
      </c>
      <c r="K299" s="138">
        <v>550529.16</v>
      </c>
      <c r="L299" s="138">
        <v>550529.16</v>
      </c>
      <c r="M299" s="138">
        <v>6268.79</v>
      </c>
      <c r="N299" s="138">
        <v>6899.26</v>
      </c>
    </row>
    <row r="300" spans="1:14" customFormat="1" x14ac:dyDescent="0.25">
      <c r="A300" s="136"/>
      <c r="B300" s="137" t="s">
        <v>315</v>
      </c>
      <c r="C300" s="137">
        <v>1310</v>
      </c>
      <c r="D300" s="137" t="s">
        <v>197</v>
      </c>
      <c r="E300" s="138">
        <v>17593.8</v>
      </c>
      <c r="F300" s="138">
        <v>39631.160000000003</v>
      </c>
      <c r="G300" s="138">
        <v>14661.5</v>
      </c>
      <c r="H300" s="138">
        <v>42563.46</v>
      </c>
      <c r="I300" s="138">
        <v>42563.46</v>
      </c>
      <c r="J300" s="138">
        <v>42563.46</v>
      </c>
      <c r="K300" s="138">
        <v>42563.46</v>
      </c>
      <c r="L300" s="138">
        <v>42563.46</v>
      </c>
      <c r="M300" s="137">
        <v>0</v>
      </c>
      <c r="N300" s="137">
        <v>0</v>
      </c>
    </row>
    <row r="301" spans="1:14" customFormat="1" x14ac:dyDescent="0.25">
      <c r="A301" s="136"/>
      <c r="B301" s="137" t="s">
        <v>315</v>
      </c>
      <c r="C301" s="137">
        <v>1320</v>
      </c>
      <c r="D301" s="137" t="s">
        <v>198</v>
      </c>
      <c r="E301" s="138">
        <v>47713.32</v>
      </c>
      <c r="F301" s="138">
        <v>123452.18</v>
      </c>
      <c r="G301" s="138">
        <v>40970.33</v>
      </c>
      <c r="H301" s="138">
        <v>130195.17</v>
      </c>
      <c r="I301" s="138">
        <v>130086.17</v>
      </c>
      <c r="J301" s="138">
        <v>129449.17</v>
      </c>
      <c r="K301" s="138">
        <v>16806.03</v>
      </c>
      <c r="L301" s="138">
        <v>16806.03</v>
      </c>
      <c r="M301" s="137">
        <v>109</v>
      </c>
      <c r="N301" s="137">
        <v>746</v>
      </c>
    </row>
    <row r="302" spans="1:14" customFormat="1" x14ac:dyDescent="0.25">
      <c r="A302" s="136"/>
      <c r="B302" s="137" t="s">
        <v>315</v>
      </c>
      <c r="C302" s="137">
        <v>1330</v>
      </c>
      <c r="D302" s="137" t="s">
        <v>199</v>
      </c>
      <c r="E302" s="138">
        <v>22684.68</v>
      </c>
      <c r="F302" s="138">
        <v>28072.71</v>
      </c>
      <c r="G302" s="138">
        <v>17259.93</v>
      </c>
      <c r="H302" s="138">
        <v>33497.46</v>
      </c>
      <c r="I302" s="138">
        <v>33298.28</v>
      </c>
      <c r="J302" s="138">
        <v>33298.28</v>
      </c>
      <c r="K302" s="138">
        <v>33298.28</v>
      </c>
      <c r="L302" s="138">
        <v>33298.28</v>
      </c>
      <c r="M302" s="137">
        <v>199.18</v>
      </c>
      <c r="N302" s="137">
        <v>199.18</v>
      </c>
    </row>
    <row r="303" spans="1:14" customFormat="1" x14ac:dyDescent="0.25">
      <c r="A303" s="136"/>
      <c r="B303" s="137" t="s">
        <v>315</v>
      </c>
      <c r="C303" s="137">
        <v>1440</v>
      </c>
      <c r="D303" s="137" t="s">
        <v>200</v>
      </c>
      <c r="E303" s="137">
        <v>0</v>
      </c>
      <c r="F303" s="138">
        <v>63540</v>
      </c>
      <c r="G303" s="137">
        <v>0</v>
      </c>
      <c r="H303" s="138">
        <v>63540</v>
      </c>
      <c r="I303" s="138">
        <v>63540</v>
      </c>
      <c r="J303" s="138">
        <v>63540</v>
      </c>
      <c r="K303" s="138">
        <v>63540</v>
      </c>
      <c r="L303" s="138">
        <v>63540</v>
      </c>
      <c r="M303" s="137">
        <v>0</v>
      </c>
      <c r="N303" s="137">
        <v>0</v>
      </c>
    </row>
    <row r="304" spans="1:14" customFormat="1" x14ac:dyDescent="0.25">
      <c r="A304" s="136"/>
      <c r="B304" s="137" t="s">
        <v>315</v>
      </c>
      <c r="C304" s="137">
        <v>1510</v>
      </c>
      <c r="D304" s="137" t="s">
        <v>201</v>
      </c>
      <c r="E304" s="137">
        <v>0</v>
      </c>
      <c r="F304" s="138">
        <v>9342</v>
      </c>
      <c r="G304" s="137">
        <v>0</v>
      </c>
      <c r="H304" s="138">
        <v>9342</v>
      </c>
      <c r="I304" s="138">
        <v>9342</v>
      </c>
      <c r="J304" s="138">
        <v>9342</v>
      </c>
      <c r="K304" s="138">
        <v>6228</v>
      </c>
      <c r="L304" s="138">
        <v>6228</v>
      </c>
      <c r="M304" s="137">
        <v>0</v>
      </c>
      <c r="N304" s="137">
        <v>0</v>
      </c>
    </row>
    <row r="305" spans="1:14" customFormat="1" x14ac:dyDescent="0.25">
      <c r="A305" s="136"/>
      <c r="B305" s="137" t="s">
        <v>315</v>
      </c>
      <c r="C305" s="137">
        <v>1540</v>
      </c>
      <c r="D305" s="137" t="s">
        <v>204</v>
      </c>
      <c r="E305" s="138">
        <v>74802.240000000005</v>
      </c>
      <c r="F305" s="138">
        <v>595443.91</v>
      </c>
      <c r="G305" s="138">
        <v>61910.37</v>
      </c>
      <c r="H305" s="138">
        <v>608335.78</v>
      </c>
      <c r="I305" s="138">
        <v>608335.78</v>
      </c>
      <c r="J305" s="138">
        <v>608335.78</v>
      </c>
      <c r="K305" s="138">
        <v>154957.64000000001</v>
      </c>
      <c r="L305" s="138">
        <v>154957.64000000001</v>
      </c>
      <c r="M305" s="137">
        <v>0</v>
      </c>
      <c r="N305" s="137">
        <v>0</v>
      </c>
    </row>
    <row r="306" spans="1:14" customFormat="1" x14ac:dyDescent="0.25">
      <c r="A306" s="136"/>
      <c r="B306" s="137" t="s">
        <v>315</v>
      </c>
      <c r="C306" s="137">
        <v>1590</v>
      </c>
      <c r="D306" s="137" t="s">
        <v>205</v>
      </c>
      <c r="E306" s="137">
        <v>0</v>
      </c>
      <c r="F306" s="138">
        <v>11101.53</v>
      </c>
      <c r="G306" s="137">
        <v>0</v>
      </c>
      <c r="H306" s="138">
        <v>11101.53</v>
      </c>
      <c r="I306" s="138">
        <v>11101.53</v>
      </c>
      <c r="J306" s="138">
        <v>11101.53</v>
      </c>
      <c r="K306" s="138">
        <v>11101.53</v>
      </c>
      <c r="L306" s="138">
        <v>11101.53</v>
      </c>
      <c r="M306" s="137">
        <v>0</v>
      </c>
      <c r="N306" s="137">
        <v>0</v>
      </c>
    </row>
    <row r="307" spans="1:14" customFormat="1" x14ac:dyDescent="0.25">
      <c r="A307" s="136"/>
      <c r="B307" s="137" t="s">
        <v>315</v>
      </c>
      <c r="C307" s="137">
        <v>2930</v>
      </c>
      <c r="D307" s="137" t="s">
        <v>233</v>
      </c>
      <c r="E307" s="137">
        <v>0</v>
      </c>
      <c r="F307" s="138">
        <v>14950</v>
      </c>
      <c r="G307" s="137">
        <v>0</v>
      </c>
      <c r="H307" s="138">
        <v>14950</v>
      </c>
      <c r="I307" s="138">
        <v>12925</v>
      </c>
      <c r="J307" s="138">
        <v>12925</v>
      </c>
      <c r="K307" s="137">
        <v>0</v>
      </c>
      <c r="L307" s="137">
        <v>0</v>
      </c>
      <c r="M307" s="138">
        <v>2025</v>
      </c>
      <c r="N307" s="138">
        <v>2025</v>
      </c>
    </row>
    <row r="308" spans="1:14" customFormat="1" x14ac:dyDescent="0.25">
      <c r="A308" s="136"/>
      <c r="B308" s="137" t="s">
        <v>315</v>
      </c>
      <c r="C308" s="137">
        <v>3110</v>
      </c>
      <c r="D308" s="137" t="s">
        <v>237</v>
      </c>
      <c r="E308" s="138">
        <v>22189.53</v>
      </c>
      <c r="F308" s="138">
        <v>6845601.0099999998</v>
      </c>
      <c r="G308" s="138">
        <v>2411.85</v>
      </c>
      <c r="H308" s="138">
        <v>6865378.6900000004</v>
      </c>
      <c r="I308" s="138">
        <v>6851148.3700000001</v>
      </c>
      <c r="J308" s="138">
        <v>6851148.3700000001</v>
      </c>
      <c r="K308" s="138">
        <v>4608562.82</v>
      </c>
      <c r="L308" s="138">
        <v>4608562.82</v>
      </c>
      <c r="M308" s="138">
        <v>14230.32</v>
      </c>
      <c r="N308" s="138">
        <v>14230.32</v>
      </c>
    </row>
    <row r="309" spans="1:14" customFormat="1" x14ac:dyDescent="0.25">
      <c r="A309" s="136"/>
      <c r="B309" s="137" t="s">
        <v>315</v>
      </c>
      <c r="C309" s="137">
        <v>3410</v>
      </c>
      <c r="D309" s="137" t="s">
        <v>296</v>
      </c>
      <c r="E309" s="137">
        <v>0</v>
      </c>
      <c r="F309" s="137">
        <v>42</v>
      </c>
      <c r="G309" s="137">
        <v>0</v>
      </c>
      <c r="H309" s="137">
        <v>42</v>
      </c>
      <c r="I309" s="137">
        <v>42</v>
      </c>
      <c r="J309" s="137">
        <v>42</v>
      </c>
      <c r="K309" s="137">
        <v>42</v>
      </c>
      <c r="L309" s="137">
        <v>42</v>
      </c>
      <c r="M309" s="137">
        <v>0</v>
      </c>
      <c r="N309" s="137">
        <v>0</v>
      </c>
    </row>
    <row r="310" spans="1:14" customFormat="1" x14ac:dyDescent="0.25">
      <c r="A310" s="136"/>
      <c r="B310" s="137" t="s">
        <v>315</v>
      </c>
      <c r="C310" s="137">
        <v>3470</v>
      </c>
      <c r="D310" s="137" t="s">
        <v>252</v>
      </c>
      <c r="E310" s="137">
        <v>0</v>
      </c>
      <c r="F310" s="138">
        <v>4542021.92</v>
      </c>
      <c r="G310" s="137">
        <v>0</v>
      </c>
      <c r="H310" s="138">
        <v>4542021.92</v>
      </c>
      <c r="I310" s="138">
        <v>4542021.92</v>
      </c>
      <c r="J310" s="138">
        <v>252960</v>
      </c>
      <c r="K310" s="137">
        <v>0</v>
      </c>
      <c r="L310" s="137">
        <v>0</v>
      </c>
      <c r="M310" s="137">
        <v>0</v>
      </c>
      <c r="N310" s="138">
        <v>4289061.92</v>
      </c>
    </row>
    <row r="311" spans="1:14" customFormat="1" x14ac:dyDescent="0.25">
      <c r="A311" s="136"/>
      <c r="B311" s="137" t="s">
        <v>315</v>
      </c>
      <c r="C311" s="137">
        <v>3520</v>
      </c>
      <c r="D311" s="137" t="s">
        <v>254</v>
      </c>
      <c r="E311" s="138">
        <v>4092.72</v>
      </c>
      <c r="F311" s="137">
        <v>0</v>
      </c>
      <c r="G311" s="137">
        <v>0</v>
      </c>
      <c r="H311" s="138">
        <v>4092.72</v>
      </c>
      <c r="I311" s="137">
        <v>0</v>
      </c>
      <c r="J311" s="137">
        <v>0</v>
      </c>
      <c r="K311" s="137">
        <v>0</v>
      </c>
      <c r="L311" s="137">
        <v>0</v>
      </c>
      <c r="M311" s="138">
        <v>4092.72</v>
      </c>
      <c r="N311" s="138">
        <v>4092.72</v>
      </c>
    </row>
    <row r="312" spans="1:14" customFormat="1" x14ac:dyDescent="0.25">
      <c r="A312" s="136"/>
      <c r="B312" s="137" t="s">
        <v>315</v>
      </c>
      <c r="C312" s="137">
        <v>3920</v>
      </c>
      <c r="D312" s="137" t="s">
        <v>260</v>
      </c>
      <c r="E312" s="137">
        <v>0</v>
      </c>
      <c r="F312" s="138">
        <v>1874152.58</v>
      </c>
      <c r="G312" s="137">
        <v>0</v>
      </c>
      <c r="H312" s="138">
        <v>1874152.58</v>
      </c>
      <c r="I312" s="138">
        <v>1874152.58</v>
      </c>
      <c r="J312" s="138">
        <v>1874152.58</v>
      </c>
      <c r="K312" s="137">
        <v>0</v>
      </c>
      <c r="L312" s="137">
        <v>0</v>
      </c>
      <c r="M312" s="137">
        <v>0</v>
      </c>
      <c r="N312" s="137">
        <v>0</v>
      </c>
    </row>
    <row r="313" spans="1:14" customFormat="1" x14ac:dyDescent="0.25">
      <c r="A313" s="136"/>
      <c r="B313" s="137" t="s">
        <v>315</v>
      </c>
      <c r="C313" s="137">
        <v>3940</v>
      </c>
      <c r="D313" s="137" t="s">
        <v>261</v>
      </c>
      <c r="E313" s="137">
        <v>0</v>
      </c>
      <c r="F313" s="138">
        <v>3873.6</v>
      </c>
      <c r="G313" s="137">
        <v>0</v>
      </c>
      <c r="H313" s="138">
        <v>3873.6</v>
      </c>
      <c r="I313" s="137">
        <v>0</v>
      </c>
      <c r="J313" s="137">
        <v>0</v>
      </c>
      <c r="K313" s="137">
        <v>0</v>
      </c>
      <c r="L313" s="137">
        <v>0</v>
      </c>
      <c r="M313" s="138">
        <v>3873.6</v>
      </c>
      <c r="N313" s="138">
        <v>3873.6</v>
      </c>
    </row>
    <row r="314" spans="1:14" customFormat="1" x14ac:dyDescent="0.25">
      <c r="A314" s="136"/>
      <c r="B314" s="137" t="s">
        <v>315</v>
      </c>
      <c r="C314" s="137">
        <v>3980</v>
      </c>
      <c r="D314" s="137" t="s">
        <v>263</v>
      </c>
      <c r="E314" s="138">
        <v>7433.76</v>
      </c>
      <c r="F314" s="138">
        <v>21793.85</v>
      </c>
      <c r="G314" s="138">
        <v>6209.57</v>
      </c>
      <c r="H314" s="138">
        <v>23018.04</v>
      </c>
      <c r="I314" s="138">
        <v>23018.04</v>
      </c>
      <c r="J314" s="138">
        <v>23018.04</v>
      </c>
      <c r="K314" s="138">
        <v>7522.83</v>
      </c>
      <c r="L314" s="138">
        <v>7522.83</v>
      </c>
      <c r="M314" s="137">
        <v>0</v>
      </c>
      <c r="N314" s="137">
        <v>0</v>
      </c>
    </row>
    <row r="315" spans="1:14" customFormat="1" x14ac:dyDescent="0.25">
      <c r="A315" s="136"/>
      <c r="B315" s="137" t="s">
        <v>315</v>
      </c>
      <c r="C315" s="137" t="s">
        <v>313</v>
      </c>
      <c r="D315" s="137" t="s">
        <v>314</v>
      </c>
      <c r="E315" s="137">
        <v>0</v>
      </c>
      <c r="F315" s="138">
        <v>2312258.29</v>
      </c>
      <c r="G315" s="137">
        <v>0</v>
      </c>
      <c r="H315" s="138">
        <v>2312258.29</v>
      </c>
      <c r="I315" s="138">
        <v>2312258.29</v>
      </c>
      <c r="J315" s="138">
        <v>2312258.29</v>
      </c>
      <c r="K315" s="138">
        <v>2312258.29</v>
      </c>
      <c r="L315" s="138">
        <v>2312258.29</v>
      </c>
      <c r="M315" s="137">
        <v>0</v>
      </c>
      <c r="N315" s="137">
        <v>0</v>
      </c>
    </row>
    <row r="316" spans="1:14" customFormat="1" x14ac:dyDescent="0.25">
      <c r="E316" s="139">
        <f>SUM(E2:E315)</f>
        <v>1911166672.3999999</v>
      </c>
      <c r="F316" s="140"/>
      <c r="G316" s="140"/>
      <c r="H316" s="140"/>
      <c r="I316" s="140"/>
      <c r="J316" s="139">
        <f>SUM(J2:J315)</f>
        <v>534173873.52999997</v>
      </c>
    </row>
    <row r="317" spans="1:14" x14ac:dyDescent="0.25">
      <c r="E317" s="280"/>
    </row>
    <row r="318" spans="1:14" x14ac:dyDescent="0.25">
      <c r="E318" s="280"/>
      <c r="J318" s="280"/>
      <c r="M318" s="280"/>
    </row>
    <row r="319" spans="1:14" x14ac:dyDescent="0.25">
      <c r="E319" s="280"/>
      <c r="J319" s="280">
        <f>+J2+J3+J4+J6+J7+J8+J9+J10+J13+J14+J15+J16+J17+J18+J19+J22+J23+J24+J27+J28+J29+J30+J31+J32+J33+J34+J35+J37+J38+J40+J41+J42+J43+J44+J45+J46+J48+J49+J50+J52+J54+J55+J57+J59+J61+J62+J63+J64+J65+J66+J69+J70+J72+J73+J74+J78+J83+J85+J86+J87+J89+J90+J91+J92+J93+J95+J96+J97+J100+J101+J102+J104+J105+J109+J110+J113+J116+J117+J118+J119+J121+J123+J125+J126+J127+J128+J130+J133+J134+J136+J137+J138</f>
        <v>176853165.12000003</v>
      </c>
    </row>
    <row r="320" spans="1:14" x14ac:dyDescent="0.25">
      <c r="J320" s="280"/>
    </row>
    <row r="321" spans="5:10" x14ac:dyDescent="0.25">
      <c r="E321" s="280"/>
      <c r="J321" s="280"/>
    </row>
    <row r="322" spans="5:10" x14ac:dyDescent="0.25">
      <c r="E322" s="280"/>
    </row>
    <row r="323" spans="5:10" x14ac:dyDescent="0.25">
      <c r="E323" s="280"/>
      <c r="J323" s="280"/>
    </row>
  </sheetData>
  <autoFilter ref="A1:N316" xr:uid="{5E5F753E-36A4-481A-A04D-048D8173FFF2}"/>
  <phoneticPr fontId="29" type="noConversion"/>
  <pageMargins left="0.7" right="0.7" top="0.75" bottom="0.75" header="0.3" footer="0.3"/>
  <pageSetup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Datos</vt:lpstr>
      <vt:lpstr>MIR</vt:lpstr>
      <vt:lpstr>FIN</vt:lpstr>
      <vt:lpstr>PROPOSITO</vt:lpstr>
      <vt:lpstr>COMPONENTE 1</vt:lpstr>
      <vt:lpstr>COMPONENTE 2</vt:lpstr>
      <vt:lpstr>COMPONENTE 3</vt:lpstr>
      <vt:lpstr>BASE GENERAL</vt:lpstr>
      <vt:lpstr>'COMPONENTE 1'!Área_de_impresión</vt:lpstr>
      <vt:lpstr>'COMPONENTE 2'!Área_de_impresión</vt:lpstr>
      <vt:lpstr>'COMPONENTE 3'!Área_de_impresión</vt:lpstr>
      <vt:lpstr>FIN!Área_de_impresión</vt:lpstr>
      <vt:lpstr>MIR!Área_de_impresión</vt:lpstr>
      <vt:lpstr>PROPOSITO!Área_de_impresión</vt:lpstr>
      <vt:lpstr>'COMPONENTE 1'!Títulos_a_imprimir</vt:lpstr>
      <vt:lpstr>'COMPONENTE 2'!Títulos_a_imprimir</vt:lpstr>
      <vt:lpstr>'COMPONENTE 3'!Títulos_a_imprimir</vt:lpstr>
      <vt:lpstr>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 Velázquez Galindo</dc:creator>
  <cp:lastModifiedBy>Luis Miguel Sánchez Rocha</cp:lastModifiedBy>
  <cp:lastPrinted>2025-08-26T16:57:53Z</cp:lastPrinted>
  <dcterms:created xsi:type="dcterms:W3CDTF">2014-02-11T15:47:06Z</dcterms:created>
  <dcterms:modified xsi:type="dcterms:W3CDTF">2025-08-26T17:00:46Z</dcterms:modified>
</cp:coreProperties>
</file>