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_2025_ INDICADORES\FICHAS PARA SUBIR A PLATAFORMA\"/>
    </mc:Choice>
  </mc:AlternateContent>
  <xr:revisionPtr revIDLastSave="0" documentId="13_ncr:1_{1445C5AD-E5B5-4C79-B6E1-7C55C9D27B9C}" xr6:coauthVersionLast="47" xr6:coauthVersionMax="47" xr10:uidLastSave="{00000000-0000-0000-0000-000000000000}"/>
  <bookViews>
    <workbookView xWindow="-120" yWindow="-120" windowWidth="29040" windowHeight="15720" firstSheet="1" activeTab="6"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s>
  <definedNames>
    <definedName name="_xlnm.Print_Area" localSheetId="4">'COMPONENTE 1'!$A$1:$Q$141</definedName>
    <definedName name="_xlnm.Print_Area" localSheetId="5">'COMPONENTE 2'!$A$1:$Q$205</definedName>
    <definedName name="_xlnm.Print_Area" localSheetId="6">'COMPONENTE 3'!$A$1:$Q$191</definedName>
    <definedName name="_xlnm.Print_Area" localSheetId="2">FIN!$A$1:$Q$58</definedName>
    <definedName name="_xlnm.Print_Area" localSheetId="1">MIR!$A$1:$Q$182</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2" i="57" l="1"/>
  <c r="Q70" i="57"/>
  <c r="P83" i="56"/>
  <c r="Q70" i="56"/>
  <c r="Q69" i="56"/>
  <c r="P58" i="51"/>
  <c r="C67" i="56"/>
  <c r="P82" i="51"/>
  <c r="Q81" i="51"/>
  <c r="Q70" i="51"/>
  <c r="Q80" i="51"/>
  <c r="P57" i="51"/>
  <c r="Q55" i="51"/>
  <c r="A31" i="37"/>
  <c r="C67" i="57"/>
  <c r="B67" i="57"/>
  <c r="A67" i="57"/>
  <c r="P68" i="57" s="1"/>
  <c r="Q69" i="57" s="1"/>
  <c r="C78" i="56" l="1"/>
  <c r="P79" i="56" s="1"/>
  <c r="Q80" i="56" s="1"/>
  <c r="P68" i="56"/>
  <c r="Q133" i="42"/>
  <c r="L181" i="50"/>
  <c r="L124" i="50"/>
  <c r="P134" i="42"/>
  <c r="L61" i="50"/>
  <c r="F185" i="57"/>
  <c r="P185" i="57" s="1"/>
  <c r="F184" i="57"/>
  <c r="P184" i="57" s="1"/>
  <c r="P182" i="57"/>
  <c r="P181" i="57"/>
  <c r="P180" i="57"/>
  <c r="P179" i="57"/>
  <c r="P178" i="57"/>
  <c r="P177" i="57"/>
  <c r="P176" i="57"/>
  <c r="P175" i="57"/>
  <c r="Q175" i="57" s="1"/>
  <c r="P174" i="57"/>
  <c r="P173" i="57"/>
  <c r="P172" i="57"/>
  <c r="P171" i="57"/>
  <c r="Q171" i="57" s="1"/>
  <c r="P170" i="57"/>
  <c r="P169" i="57"/>
  <c r="P168" i="57"/>
  <c r="P167" i="57"/>
  <c r="P166" i="57"/>
  <c r="P165" i="57"/>
  <c r="P164" i="57"/>
  <c r="P163" i="57"/>
  <c r="P162" i="57"/>
  <c r="Q161" i="57" s="1"/>
  <c r="P161" i="57"/>
  <c r="P160" i="57"/>
  <c r="P159" i="57"/>
  <c r="P158" i="57"/>
  <c r="P157" i="57"/>
  <c r="P156" i="57"/>
  <c r="P155" i="57"/>
  <c r="P154" i="57"/>
  <c r="P153" i="57"/>
  <c r="P152" i="57"/>
  <c r="P151" i="57"/>
  <c r="P150" i="57"/>
  <c r="P149" i="57"/>
  <c r="P148" i="57"/>
  <c r="P147" i="57"/>
  <c r="P146" i="57"/>
  <c r="P145" i="57"/>
  <c r="P144" i="57"/>
  <c r="P143" i="57"/>
  <c r="P142" i="57"/>
  <c r="P141" i="57"/>
  <c r="P140" i="57"/>
  <c r="P139" i="57"/>
  <c r="P138" i="57"/>
  <c r="P137" i="57"/>
  <c r="P136" i="57"/>
  <c r="P135" i="57"/>
  <c r="P134" i="57"/>
  <c r="P133" i="57"/>
  <c r="P132" i="57"/>
  <c r="P131" i="57"/>
  <c r="P130" i="57"/>
  <c r="P129" i="57"/>
  <c r="P128" i="57"/>
  <c r="P127" i="57"/>
  <c r="P126" i="57"/>
  <c r="P125" i="57"/>
  <c r="P124" i="57"/>
  <c r="P123" i="57"/>
  <c r="P122" i="57"/>
  <c r="P121" i="57"/>
  <c r="P120" i="57"/>
  <c r="P119" i="57"/>
  <c r="P118" i="57"/>
  <c r="P117" i="57"/>
  <c r="P116" i="57"/>
  <c r="P115" i="57"/>
  <c r="P114" i="57"/>
  <c r="P113" i="57"/>
  <c r="P112" i="57"/>
  <c r="P111" i="57"/>
  <c r="P110" i="57"/>
  <c r="P109" i="57"/>
  <c r="P108" i="57"/>
  <c r="P107" i="57"/>
  <c r="P106" i="57"/>
  <c r="P105" i="57"/>
  <c r="P104" i="57"/>
  <c r="P103" i="57"/>
  <c r="P102" i="57"/>
  <c r="P101" i="57"/>
  <c r="P100" i="57"/>
  <c r="P98" i="57"/>
  <c r="P96" i="57"/>
  <c r="P94" i="57"/>
  <c r="P79" i="57"/>
  <c r="Q80" i="57" s="1"/>
  <c r="P54" i="57"/>
  <c r="Q55" i="57" s="1"/>
  <c r="P39" i="57"/>
  <c r="Q40" i="57" s="1"/>
  <c r="Q41" i="57" s="1"/>
  <c r="Q42" i="57" s="1"/>
  <c r="P198" i="56"/>
  <c r="P197" i="56"/>
  <c r="Q197" i="56" s="1"/>
  <c r="F198" i="56"/>
  <c r="F197" i="56"/>
  <c r="P195" i="56"/>
  <c r="P194" i="56"/>
  <c r="P193" i="56"/>
  <c r="P192" i="56"/>
  <c r="P191" i="56"/>
  <c r="P190" i="56"/>
  <c r="P189" i="56"/>
  <c r="P188" i="56"/>
  <c r="P187" i="56"/>
  <c r="P186" i="56"/>
  <c r="P185" i="56"/>
  <c r="P184" i="56"/>
  <c r="P183" i="56"/>
  <c r="P182" i="56"/>
  <c r="P181" i="56"/>
  <c r="P180" i="56"/>
  <c r="P179" i="56"/>
  <c r="P178" i="56"/>
  <c r="P177" i="56"/>
  <c r="P176" i="56"/>
  <c r="P175" i="56"/>
  <c r="P174" i="56"/>
  <c r="P173" i="56"/>
  <c r="P172" i="56"/>
  <c r="P171" i="56"/>
  <c r="P170" i="56"/>
  <c r="P169" i="56"/>
  <c r="P168" i="56"/>
  <c r="P167" i="56"/>
  <c r="P166" i="56"/>
  <c r="P165" i="56"/>
  <c r="P164" i="56"/>
  <c r="P163" i="56"/>
  <c r="P162" i="56"/>
  <c r="P161" i="56"/>
  <c r="P160" i="56"/>
  <c r="P159" i="56"/>
  <c r="P158" i="56"/>
  <c r="P157" i="56"/>
  <c r="P156" i="56"/>
  <c r="P155" i="56"/>
  <c r="P154" i="56"/>
  <c r="P153" i="56"/>
  <c r="P152" i="56"/>
  <c r="P151" i="56"/>
  <c r="P150" i="56"/>
  <c r="P149" i="56"/>
  <c r="P148" i="56"/>
  <c r="P147" i="56"/>
  <c r="P146" i="56"/>
  <c r="P145" i="56"/>
  <c r="P144" i="56"/>
  <c r="P143" i="56"/>
  <c r="P142" i="56"/>
  <c r="P141" i="56"/>
  <c r="P140" i="56"/>
  <c r="P139" i="56"/>
  <c r="P138" i="56"/>
  <c r="P137" i="56"/>
  <c r="P136" i="56"/>
  <c r="P135" i="56"/>
  <c r="P134" i="56"/>
  <c r="P133" i="56"/>
  <c r="P132" i="56"/>
  <c r="P131" i="56"/>
  <c r="P130" i="56"/>
  <c r="P129" i="56"/>
  <c r="P128" i="56"/>
  <c r="P127" i="56"/>
  <c r="P126" i="56"/>
  <c r="P125" i="56"/>
  <c r="P124" i="56"/>
  <c r="P123" i="56"/>
  <c r="P122" i="56"/>
  <c r="P121" i="56"/>
  <c r="P120" i="56"/>
  <c r="P119" i="56"/>
  <c r="P118" i="56"/>
  <c r="P117" i="56"/>
  <c r="P116" i="56"/>
  <c r="P115" i="56"/>
  <c r="P114" i="56"/>
  <c r="P113" i="56"/>
  <c r="P112" i="56"/>
  <c r="P111" i="56"/>
  <c r="P110" i="56"/>
  <c r="F134" i="42"/>
  <c r="F133" i="42"/>
  <c r="P133" i="42" s="1"/>
  <c r="Q103" i="42"/>
  <c r="P103" i="42"/>
  <c r="P102" i="42"/>
  <c r="P109" i="56"/>
  <c r="P108" i="56"/>
  <c r="P107" i="56"/>
  <c r="P106" i="56"/>
  <c r="P105" i="56"/>
  <c r="P104" i="56"/>
  <c r="P103" i="56"/>
  <c r="P102" i="56"/>
  <c r="P101" i="56"/>
  <c r="P99" i="56"/>
  <c r="C68" i="51"/>
  <c r="P97" i="56"/>
  <c r="P96" i="56"/>
  <c r="P98" i="56"/>
  <c r="P100" i="56"/>
  <c r="P95" i="56"/>
  <c r="P54" i="56"/>
  <c r="Q55" i="56" s="1"/>
  <c r="P39" i="56"/>
  <c r="Q40" i="56" s="1"/>
  <c r="Q41" i="56" s="1"/>
  <c r="Q42" i="56" s="1"/>
  <c r="P131" i="42"/>
  <c r="P130" i="42"/>
  <c r="P129" i="42"/>
  <c r="P128" i="42"/>
  <c r="P127" i="42"/>
  <c r="P126" i="42"/>
  <c r="P125" i="42"/>
  <c r="P124" i="42"/>
  <c r="P123" i="42"/>
  <c r="P122" i="42"/>
  <c r="P121" i="42"/>
  <c r="P120" i="42"/>
  <c r="P119" i="42"/>
  <c r="P118" i="42"/>
  <c r="P117" i="42"/>
  <c r="P116" i="42"/>
  <c r="P115" i="42"/>
  <c r="P114" i="42"/>
  <c r="P113" i="42"/>
  <c r="P112" i="42"/>
  <c r="P111" i="42"/>
  <c r="P110" i="42"/>
  <c r="P109" i="42"/>
  <c r="P108" i="42"/>
  <c r="P107" i="42"/>
  <c r="P106" i="42"/>
  <c r="P105" i="42"/>
  <c r="P104" i="42"/>
  <c r="P101" i="42"/>
  <c r="P100" i="42"/>
  <c r="P99" i="42"/>
  <c r="P97" i="42"/>
  <c r="P93" i="42"/>
  <c r="P92" i="42"/>
  <c r="P39" i="42"/>
  <c r="P79" i="51"/>
  <c r="P43" i="51"/>
  <c r="Q44" i="51" s="1"/>
  <c r="Q57" i="37"/>
  <c r="P43" i="37"/>
  <c r="Q173" i="57" l="1"/>
  <c r="Q147" i="57"/>
  <c r="Q153" i="57"/>
  <c r="Q165" i="57"/>
  <c r="Q184" i="57"/>
  <c r="Q167" i="57"/>
  <c r="Q163" i="57"/>
  <c r="Q159" i="57"/>
  <c r="N220" i="50"/>
  <c r="Q181" i="57"/>
  <c r="Q179" i="57"/>
  <c r="Q194" i="56"/>
  <c r="P69" i="51"/>
  <c r="O5" i="50"/>
  <c r="Q145" i="57"/>
  <c r="Q139" i="57"/>
  <c r="Q141" i="57"/>
  <c r="Q143" i="57"/>
  <c r="Q103" i="57"/>
  <c r="Q109" i="57"/>
  <c r="Q115" i="57"/>
  <c r="Q121" i="57"/>
  <c r="Q134" i="57"/>
  <c r="Q105" i="57"/>
  <c r="Q111" i="57"/>
  <c r="Q117" i="57"/>
  <c r="Q129" i="57"/>
  <c r="Q135" i="57"/>
  <c r="Q149" i="57"/>
  <c r="Q101" i="57"/>
  <c r="Q107" i="57"/>
  <c r="Q113" i="57"/>
  <c r="Q119" i="57"/>
  <c r="Q125" i="57"/>
  <c r="Q131" i="57"/>
  <c r="Q123" i="57"/>
  <c r="Q172" i="56"/>
  <c r="Q184" i="56"/>
  <c r="Q168" i="56"/>
  <c r="Q192" i="56"/>
  <c r="Q182" i="56"/>
  <c r="Q178" i="56"/>
  <c r="Q190" i="56"/>
  <c r="Q174" i="56"/>
  <c r="Q176" i="56"/>
  <c r="Q156" i="56"/>
  <c r="Q170" i="56"/>
  <c r="Q166" i="56"/>
  <c r="Q146" i="56"/>
  <c r="Q148" i="56"/>
  <c r="Q154" i="56"/>
  <c r="Q138" i="56"/>
  <c r="Q150" i="56"/>
  <c r="Q140" i="56"/>
  <c r="Q152" i="56"/>
  <c r="Q162" i="56"/>
  <c r="Q164" i="56"/>
  <c r="Q142" i="56"/>
  <c r="Q144" i="56"/>
  <c r="Q160" i="56"/>
  <c r="Q106" i="56"/>
  <c r="Q128" i="56"/>
  <c r="Q122" i="56"/>
  <c r="Q132" i="56"/>
  <c r="Q112" i="56"/>
  <c r="Q134" i="56"/>
  <c r="Q130" i="56"/>
  <c r="Q126" i="56"/>
  <c r="Q136" i="56"/>
  <c r="Q114" i="56"/>
  <c r="Q100" i="56"/>
  <c r="Q118" i="56"/>
  <c r="Q102" i="56"/>
  <c r="Q108" i="56"/>
  <c r="Q98" i="56"/>
  <c r="Q104" i="56"/>
  <c r="Q110" i="56"/>
  <c r="Q120" i="56"/>
  <c r="Q116" i="56"/>
  <c r="Q124" i="42"/>
  <c r="Q96" i="56"/>
  <c r="Q122" i="42"/>
  <c r="Q108" i="42"/>
  <c r="Q114" i="42"/>
  <c r="Q126" i="42"/>
  <c r="Q104" i="42"/>
  <c r="Q110" i="42"/>
  <c r="Q116" i="42"/>
  <c r="Q128" i="42"/>
  <c r="Q106" i="42"/>
  <c r="Q112" i="42"/>
  <c r="Q118" i="42"/>
  <c r="Q120" i="42"/>
  <c r="Q100" i="42"/>
  <c r="Q130" i="42"/>
  <c r="Q92" i="42"/>
  <c r="D21" i="57"/>
  <c r="C14" i="51"/>
  <c r="C14" i="37"/>
  <c r="P95" i="42"/>
  <c r="F14" i="42" l="1"/>
  <c r="E14" i="42"/>
  <c r="C12" i="42"/>
  <c r="C9" i="42"/>
  <c r="O25" i="57"/>
  <c r="A26" i="57"/>
  <c r="D22" i="57"/>
  <c r="F14" i="57"/>
  <c r="E14" i="57"/>
  <c r="C12" i="57"/>
  <c r="C9" i="57"/>
  <c r="F19" i="37"/>
  <c r="E19" i="37"/>
  <c r="O25" i="56"/>
  <c r="A26" i="56"/>
  <c r="D22" i="56"/>
  <c r="D21" i="56"/>
  <c r="F14" i="56"/>
  <c r="E14" i="56"/>
  <c r="C12" i="56"/>
  <c r="C9" i="56"/>
  <c r="P99" i="57"/>
  <c r="Q99" i="57" s="1"/>
  <c r="P97" i="57"/>
  <c r="Q97" i="57" s="1"/>
  <c r="P95" i="57"/>
  <c r="Q95" i="57" s="1"/>
  <c r="P93" i="57"/>
  <c r="Q93" i="57" s="1"/>
  <c r="P94" i="56"/>
  <c r="Q94" i="56" s="1"/>
  <c r="P55" i="42"/>
  <c r="D27" i="37" l="1"/>
  <c r="D26" i="37"/>
  <c r="O25" i="42" l="1"/>
  <c r="A26" i="42"/>
  <c r="D22" i="42"/>
  <c r="D21" i="42"/>
  <c r="O30" i="51"/>
  <c r="A31" i="51"/>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P94" i="42"/>
  <c r="Q94" i="42" s="1"/>
  <c r="P96" i="42"/>
  <c r="Q96" i="42" s="1"/>
  <c r="P98" i="42"/>
  <c r="Q98" i="42" s="1"/>
  <c r="P79" i="42" l="1"/>
  <c r="P81" i="42" s="1"/>
</calcChain>
</file>

<file path=xl/sharedStrings.xml><?xml version="1.0" encoding="utf-8"?>
<sst xmlns="http://schemas.openxmlformats.org/spreadsheetml/2006/main" count="1873" uniqueCount="402">
  <si>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</si>
  <si>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</si>
  <si>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</si>
  <si>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</si>
  <si>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</si>
  <si>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</si>
  <si>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</si>
  <si>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</si>
  <si>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</si>
  <si>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</si>
  <si>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</si>
  <si>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</si>
  <si>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</si>
  <si>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</si>
  <si>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</si>
  <si>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</si>
  <si>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</si>
  <si>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</si>
  <si>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</si>
  <si>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</si>
  <si>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</si>
  <si>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</si>
  <si>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</si>
  <si>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</si>
  <si>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</si>
  <si>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</si>
  <si>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</si>
  <si>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</si>
  <si>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</si>
  <si>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</si>
  <si>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</si>
  <si>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</si>
  <si>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</si>
  <si>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</si>
  <si>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</si>
  <si>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</si>
  <si>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</si>
  <si>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</si>
  <si>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</si>
  <si>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</si>
  <si>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</si>
  <si>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</si>
  <si>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</si>
  <si>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</si>
  <si>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</si>
  <si>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</si>
  <si>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</si>
  <si>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</si>
  <si>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</si>
  <si>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</si>
  <si>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</si>
  <si>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</si>
  <si>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</si>
  <si>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</si>
  <si>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</si>
  <si>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</si>
  <si>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</si>
  <si>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</si>
  <si>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</si>
  <si>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</si>
  <si>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</si>
  <si>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</si>
  <si>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</si>
  <si>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</si>
  <si>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Actividades</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</si>
  <si>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</si>
  <si>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</si>
  <si>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</si>
  <si>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</si>
  <si>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</si>
  <si>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</si>
  <si>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</si>
  <si>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</si>
  <si>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</si>
  <si>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</si>
  <si>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</si>
  <si>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</si>
  <si>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</si>
  <si>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</si>
  <si>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</si>
  <si>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</si>
  <si>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</si>
  <si>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</si>
  <si>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</si>
  <si>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</si>
  <si>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</si>
  <si>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</si>
  <si>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</si>
  <si>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</si>
  <si>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</si>
  <si>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</si>
  <si>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</si>
  <si>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</si>
  <si>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</si>
  <si>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</si>
  <si>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</si>
  <si>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</si>
  <si>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</si>
  <si>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</si>
  <si>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</si>
  <si>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</si>
  <si>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</si>
  <si>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</si>
  <si>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</si>
  <si>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</si>
  <si>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</si>
  <si>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</si>
  <si>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</si>
  <si>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</si>
  <si>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</si>
  <si>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</si>
  <si>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</si>
  <si>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</si>
  <si>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</si>
  <si>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</si>
  <si>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</si>
  <si>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</si>
  <si>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</si>
  <si>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</si>
  <si>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</si>
  <si>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</si>
  <si>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</si>
  <si>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Operación y Mantenimiento (extracción, distribución y saneamiento)</t>
  </si>
  <si>
    <t>AGU25 - DRE25</t>
  </si>
  <si>
    <t>INTERAPAS</t>
  </si>
  <si>
    <t xml:space="preserve">Censo de población INEGI 2020.
Información de la Dirección de Operación y Mantenimiento.
</t>
  </si>
  <si>
    <t>La gente de la Dirección de Operación y Mantenimiento recolecta la información en bitácora y elabora sus registros para el concentrado mensual, trimestral y anual del agua disponible para el suministro</t>
  </si>
  <si>
    <t>Dirección de Operación y Mantenimiento</t>
  </si>
  <si>
    <r>
      <rPr>
        <sz val="9"/>
        <rFont val="Noto Sans"/>
        <family val="2"/>
      </rPr>
      <t>El 37.28 % de la población del Municipio de San Luis Potosí, presenta problema de escases de agua potable, cuando las potabilizadoras dejan de operar por falta de captación de agua en las presas y el 40 % de la población de Soledad de Graciano Sánchez, por infraestructura hidráulica obsoleta</t>
    </r>
    <r>
      <rPr>
        <b/>
        <sz val="9"/>
        <rFont val="Noto Sans"/>
        <family val="2"/>
      </rPr>
      <t>.</t>
    </r>
  </si>
  <si>
    <t>EJERCICIO FISCAL 2025
MATRIZ DE INDICADORES PARA RESULTADOS</t>
  </si>
  <si>
    <t>Las familias con ingresos más bajos, en el municipio de Soledad de Graciano Sánchez y San Luis Potosí, reciben un mejor suministro de agua potable en sus viviendas y una mejor infraestructura para la recolección de aguas servidas y con esto una mejora en su calidad de vida, para contribuir en su crecimiento y desarrollo</t>
  </si>
  <si>
    <t>4. Cobertura de agua potable (pozo) (%).</t>
  </si>
  <si>
    <t>Con la información proporcionada por parte de la Dirección de Operación y Mantenimiento, se llevan a cabo diferentes procesos aritméticos y algebraicos para calcular la población atendida.</t>
  </si>
  <si>
    <t>Dirección de Operación y Mantenimiento.</t>
  </si>
  <si>
    <t>Al cierre del ejercicio 2024 hubo una extracción de 89,456,381 m3 de agua, volumen para abastecer a 1, 151,340 personas, es decir el 92.92 % del total de la población.</t>
  </si>
  <si>
    <t>Realizar todas las gestiones necesarias para rehabilitar y modernizar la infraestructura hidráulica y bajar al menos un 10 % de la extracción de agua subterránea.</t>
  </si>
  <si>
    <t>10.- Pozos de agua potable rehabilitados (%).</t>
  </si>
  <si>
    <t>Censo de población INEGI 2020.
Información de la Dirección de Operación y Mantenimiento.</t>
  </si>
  <si>
    <t>Con un mayor número de pozos que estén trabajando de manera eficiente, se mantiene el caudal suministrado a las líneas de conducción y distribución y con ello se mantiene el volumen suministrado a las familias.</t>
  </si>
  <si>
    <t>Una infraestructura elctromecánica que se encuentre fucnionando en adecuadas condiciones, asegura una operación eficiente, para garantizar el suministro continuo en las líneas de conducción y distribución y con ello una mejora en la eficiencia técncia.</t>
  </si>
  <si>
    <t>Pieza</t>
  </si>
  <si>
    <t>13. Volumen de agua residual tratado.</t>
  </si>
  <si>
    <t>Evalúa la cantidad asignada de agua a cada habitante. Tomando como base la extracción total de pozos, el agua potabilizada proveniente de la presa de San José y el volumen de agua tratada que se recibe de la presa El Realito.</t>
  </si>
  <si>
    <t>Porcentaje</t>
  </si>
  <si>
    <t>Reparar al menos el 20 % de los pozos de abastecimiento actualmente activos.</t>
  </si>
  <si>
    <t>Actualmente se lleva rehabilitado un total de 81 pozos, es decir 57.85 % del total de los 140 pozos que se encuentran en fucnionamiento.</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</si>
  <si>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</si>
  <si>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</si>
  <si>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</si>
  <si>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</si>
  <si>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</si>
  <si>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</si>
  <si>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</si>
  <si>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</si>
  <si>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</si>
  <si>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La atención oportuna a fugas de agua en las líneas de conducción de distribuciñin de agua potabe, ya sea en sitios puntuales o la rehabilitación de tramos de red de agua, es de vital importancia para evitar el desperdicio de agua y la pérdida de presión en las líneas.</t>
  </si>
  <si>
    <t>Información de la dirección de Operación de Mantenimiento.</t>
  </si>
  <si>
    <t>Departamento de Entubación.</t>
  </si>
  <si>
    <t>Durante el ejercicio 2024, se atendieron un total de 2532 fugas de agua, es decir se reparó el 54.40 % de las 4,654 fugas reportadas.</t>
  </si>
  <si>
    <t>Al mayor número de fugas de agua atendidos de manera oportuna, se evitará desperdicio de agua, se mantendtrá un flujo constante en las redes hidráulicas y por ende abastecimiento de agua a mayor número de viviendas.</t>
  </si>
  <si>
    <t>Aumentar las reparaciones de fugas de agua al menos en un 10 %, en el total de las fugas que se reparan de manera anual.</t>
  </si>
  <si>
    <t>Informe de la Dirección de Operación y Mantenimiento - Dirección de Administración y Finanzas.</t>
  </si>
  <si>
    <t>Informe de la Dirección de Operación y Mantenimiento.</t>
  </si>
  <si>
    <t>El agua residual tratada se considera una fuente alterna de agua, a mayor volumen tratado, la contaminaciuón deiminuirá y el aprovchemiento del agua ayudará a reutilizarla las veces que sea necesaria, sin pner en riesgo el ecosistema y la salud de las generaciones futuras.</t>
  </si>
  <si>
    <t>El mayor número de red de dreneja reparada, la atención oportuna de fugas de drenaje, taponamientos, así como la limpieza oportuna de los coelctores, ayudará a conducir mayor caudal de aguas servidas a las PTAR, para ser tratado.</t>
  </si>
  <si>
    <t>Al cierre del ejercicio 2024, se trataron 11,131,863 m3, es decir el 11.6 % del volumen de agua que se produce anualmente.</t>
  </si>
  <si>
    <t>Tratar al menos un 10 % más del volúmen tratado durante el ejercicio 2024, es decir 1,113,186 m3 más de volumen tratado.</t>
  </si>
  <si>
    <t>m3</t>
  </si>
  <si>
    <t>EJERCICIO FISCAL 2025
NIVEL FIN</t>
  </si>
  <si>
    <t>Contribuir para que los diferentes clientes y usuarios de los Municipios de San Luis Potosí, Soledad de Graciano Sánchez, Cerro de San Pedro y Villa de Pozos, se les proporcione un servicio continuo (suministro de agua potable y saneamiento) y todos tengan un acceso digno, seguro, equitativo y de calidad, que cumpla con las características establecidas por la normatividad vigente; para que todos puedan desarrollar sus actividades cotidianas de corto, mediano y largo plazo; y a su vez preservar el agua para las generaciones futuras y el crecimiento y desarrollo de los municipios involucrados.</t>
  </si>
  <si>
    <r>
      <t>Nombre del Indicador:</t>
    </r>
    <r>
      <rPr>
        <sz val="9"/>
        <rFont val="Noto Sans"/>
        <family val="2"/>
      </rPr>
      <t xml:space="preserve"> </t>
    </r>
  </si>
  <si>
    <t>✔</t>
  </si>
  <si>
    <t>31 de diciembre de 2025</t>
  </si>
  <si>
    <t>LÍNEA BASE</t>
  </si>
  <si>
    <t>EJERCICIO FISCAL 2025
NIVEL PROPÓSITO</t>
  </si>
  <si>
    <t>Evalúa el porcentaje de usuarios que son abastecidos con agua extraída de pozos profundos.</t>
  </si>
  <si>
    <t>31 de diciembre de 2025.</t>
  </si>
  <si>
    <t>EJERCICIO FISCAL 2025
NIVEL COMPONENTE 1</t>
  </si>
  <si>
    <r>
      <t>Nombre del Indicador:</t>
    </r>
    <r>
      <rPr>
        <sz val="9"/>
        <color theme="1"/>
        <rFont val="Noto Sans"/>
        <family val="2"/>
      </rPr>
      <t xml:space="preserve"> </t>
    </r>
  </si>
  <si>
    <t>Evalúa la capacidad del Organismo Operador, para mantener actualizada y modernizada las fuentes de abastecimiento (pozos).</t>
  </si>
  <si>
    <t>EJERCICIO FISCAL 2025
NIVEL COMPONENTE 2</t>
  </si>
  <si>
    <t>Evalúa la capacidad existente para la atención de fugas de agua potable.</t>
  </si>
  <si>
    <t>EJERCICIO FISCAL 2025
NIVEL COMPONENTE 3</t>
  </si>
  <si>
    <t>Evalúa la capacidad de cobertura de tratamiento de aguas servidas.</t>
  </si>
  <si>
    <t>Volumen anual de agua potable producida.</t>
  </si>
  <si>
    <t>Metros cúbicos.</t>
  </si>
  <si>
    <t>Número de habitantes según censo del INEGI.</t>
  </si>
  <si>
    <t>Gabitantes</t>
  </si>
  <si>
    <t>Número de pozos rehabilitados.</t>
  </si>
  <si>
    <t>Pozos.</t>
  </si>
  <si>
    <t>Total de pozos en funcionamiento</t>
  </si>
  <si>
    <t>Pozos</t>
  </si>
  <si>
    <t>Materiales, útiles y equipos menores de oficina</t>
  </si>
  <si>
    <t>Vidrio y productos de vidrio</t>
  </si>
  <si>
    <t>Materiales complementarios</t>
  </si>
  <si>
    <t>Productos químicos básicos</t>
  </si>
  <si>
    <t>Materiales, accesorios y suministros de laboratorio</t>
  </si>
  <si>
    <t>Otros productos químicos</t>
  </si>
  <si>
    <t>Artículos deportivos</t>
  </si>
  <si>
    <t>Energía eléctrica</t>
  </si>
  <si>
    <t>Conservación y mantenimiento menor de inmuebles</t>
  </si>
  <si>
    <t>Instalación, reparación y mantenimiento de maquinaria, otros equipos y herramienta</t>
  </si>
  <si>
    <t>Otros servicios generales</t>
  </si>
  <si>
    <t>Maquinaria y equipo industrial</t>
  </si>
  <si>
    <t>Equipos de generación eléctrica, aparatos y accesorios eléctricos</t>
  </si>
  <si>
    <t>11. Atención a fugas de agua reparadas.</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</si>
  <si>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</si>
  <si>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</si>
  <si>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</si>
  <si>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</si>
  <si>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Arrendamiento de maquinaria, otros equipos y herramientas.</t>
  </si>
  <si>
    <t>Servicios de vigilancia.</t>
  </si>
  <si>
    <t>Fletes y maniobras (suministro de agua en pipa).</t>
  </si>
  <si>
    <t>Construcción de obras para el abastecimiento de agua, petróleo, gas, electricidad y telecomunicaciones.</t>
  </si>
  <si>
    <t>TOTAL</t>
  </si>
  <si>
    <t>Impuestos y derechos (derechos de extracción de aguas nacionales).</t>
  </si>
  <si>
    <t>Número de pozos en funcionamiento.</t>
  </si>
  <si>
    <t>Total de fugas reportadas.</t>
  </si>
  <si>
    <t>Número de fugas reparadas.</t>
  </si>
  <si>
    <t>Materiales, útiles y equipos menores de tecnologías de la información y comunicaciones.</t>
  </si>
  <si>
    <t>Material de limpieza.</t>
  </si>
  <si>
    <t>Volumen producida durante el primer trimestre.</t>
  </si>
  <si>
    <t>Volumen extraída de pozo durante el primer trimestre.</t>
  </si>
  <si>
    <t>Volumen producida al ejercicio del 2024.</t>
  </si>
  <si>
    <t>Utensilios para el servicio de alimentación.</t>
  </si>
  <si>
    <t>Mercancías adquiridas para su comercialización.</t>
  </si>
  <si>
    <t>Productos minerales no metálicos.</t>
  </si>
  <si>
    <t>Cemento y productos de concreto.</t>
  </si>
  <si>
    <t>Cal, yeso y productos de yeso.</t>
  </si>
  <si>
    <t>Madera y productos de madera.</t>
  </si>
  <si>
    <t>Material eléctrico y electrónico.</t>
  </si>
  <si>
    <t>Artículos metálicos para la construcción.</t>
  </si>
  <si>
    <t>Materiales complementarios.</t>
  </si>
  <si>
    <t>Otros materiales y artículos de construcción y reparación.</t>
  </si>
  <si>
    <t>Fibras sintéticas, hules, plásticos y derivados.</t>
  </si>
  <si>
    <t>Fugas reparadas.</t>
  </si>
  <si>
    <t>Fugas reportadas.</t>
  </si>
  <si>
    <t>Combustibles, lubricantes y aditivos.</t>
  </si>
  <si>
    <t>Vestuarios y uniformes.</t>
  </si>
  <si>
    <t>Prendas de seguridad y protección personal.</t>
  </si>
  <si>
    <t>Artículos deportivos.</t>
  </si>
  <si>
    <t>***</t>
  </si>
  <si>
    <t>Refacciones y accesorios menores de mobiliario y equipo de administración, educacional y recreativo.</t>
  </si>
  <si>
    <t>Herramientas menores.</t>
  </si>
  <si>
    <t>Prdouctos textiles.</t>
  </si>
  <si>
    <t>Refacciones y accesorios menores de equipo de cómputo y tecnologías de la información.</t>
  </si>
  <si>
    <t>Refacciones y accesorios menores de equipo de transporte.</t>
  </si>
  <si>
    <t>Refacciones y accesorios menores de maquinaria y otros equipos.</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</si>
  <si>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</si>
  <si>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</si>
  <si>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</si>
  <si>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</si>
  <si>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</si>
  <si>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</si>
  <si>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</si>
  <si>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Otros arrendamientos.</t>
  </si>
  <si>
    <t>Servicios de apoyo administrativo, traducción, fotocopiado e impresión.</t>
  </si>
  <si>
    <t>Servicios profesionales, científicos y técnicos integrales.</t>
  </si>
  <si>
    <t>Seguro de bienes patrimoniales.</t>
  </si>
  <si>
    <t>Almacenaje, envase y embalaje.</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</si>
  <si>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</si>
  <si>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</si>
  <si>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</si>
  <si>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</si>
  <si>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Pasajes terrestres.</t>
  </si>
  <si>
    <t>Viáticos en el país.</t>
  </si>
  <si>
    <t>Sentencias y resoluciones por autoridad competente.</t>
  </si>
  <si>
    <t>Penas, multas, accesorios y actualizaciones.</t>
  </si>
  <si>
    <t>Impuesto sobre nóminas y otros que se deriven de una relación laboral.</t>
  </si>
  <si>
    <t>Muebles de oficina y estantería.</t>
  </si>
  <si>
    <t>Equipo de cómputo y de tecnologías de la información.</t>
  </si>
  <si>
    <t>Instrumental médico y de laboratorio.</t>
  </si>
  <si>
    <t>Herramientas y máquinas-herramienta.</t>
  </si>
  <si>
    <t>Otros equipos de transporte.</t>
  </si>
  <si>
    <t>Maquinaria y equipo de construcción.</t>
  </si>
  <si>
    <t>Otros equipos.</t>
  </si>
  <si>
    <t>Volumen de agua tratada.</t>
  </si>
  <si>
    <t>Volumen de agua potable producido.</t>
  </si>
  <si>
    <t>Metros cúbicos</t>
  </si>
  <si>
    <t>Pesos</t>
  </si>
  <si>
    <t>Materiales, útiles y equipos menores de oficina.</t>
  </si>
  <si>
    <t>Productos químicos básicos.</t>
  </si>
  <si>
    <t>Materiales, accesorios y suministros médicos.</t>
  </si>
  <si>
    <t>Vestuario y uniformes.</t>
  </si>
  <si>
    <t>Productos textiles.</t>
  </si>
  <si>
    <t>Instalación, reparación y mantenimiento de maquinaria, otros equipos y herramienta.</t>
  </si>
  <si>
    <t>Impuestos y derechos.</t>
  </si>
  <si>
    <t>Otros servicios generales.</t>
  </si>
  <si>
    <t>Cámaras fotográficas y de video.</t>
  </si>
  <si>
    <t>Convenios de descentralización.</t>
  </si>
  <si>
    <t>Monto programado</t>
  </si>
  <si>
    <t>Reportes de Operación y Mantenimiento.</t>
  </si>
  <si>
    <t>Peso</t>
  </si>
  <si>
    <t>Servicio</t>
  </si>
  <si>
    <t>Lote</t>
  </si>
  <si>
    <t>Tonelada</t>
  </si>
  <si>
    <t>Kilos</t>
  </si>
  <si>
    <t>KWh</t>
  </si>
  <si>
    <t>Unidades</t>
  </si>
  <si>
    <t>Concesiones</t>
  </si>
  <si>
    <t>Equipo</t>
  </si>
  <si>
    <t>Proyecto</t>
  </si>
  <si>
    <t>ACTIVIDADES PRESUPUESTARIAS</t>
  </si>
  <si>
    <t>ACCIONES EJECUTADAS  MÁS REPRESENTATIVAS EN EL TRIMESTRE I</t>
  </si>
  <si>
    <t>No.</t>
  </si>
  <si>
    <t>Descripción de las activdades</t>
  </si>
  <si>
    <t>¿Qué se espera?</t>
  </si>
  <si>
    <t>ACCIONES EJECUTADAS  MÁS REPRESENTATIVAS EN EL TRIMESTRE II</t>
  </si>
  <si>
    <t>ACCIONES EJECUTADAS  MÁS REPRESENTATIVAS EN EL TRIMESTRE III</t>
  </si>
  <si>
    <t>ACCIONES EJECUTADAS  MÁS REPRESENTATIVAS EN EL TRIMESTRE IV</t>
  </si>
  <si>
    <t>Rehabilitaciones de drenaje.</t>
  </si>
  <si>
    <t xml:space="preserve">• Rehabilitación de drenaje en la Avenida Morales Saucito, entre calles Sirio y Estrella en la Colonia Rural Atlas, donde se beneficiarán 150 vecinos de la zona.
• Reposición de 200 m de drenaje en el Barrio de Santiago, en la Prolongación Mariano Hidalgo, dónde se beneficiarán 400 vecinos d la zona.
• Rehabilitación de drenaje en Sierra Leona, se sustituyen 35 m de tubería entre Cordillera de Los Alpes y Monte Kilimanjaro.
• Rehabilitación de drenaje sobre calle Anáhuac, entre García Diego y Nicolás Zapata.
• Se rehabilitan 60 metros de drenaje en Justo Corro, Colonia Independencia entre la calle simón Bolívar y 12 de octubre, para beneficio de más de 150 vecinos.
• Se lleva a cabo la rehabilitación sanitaria en Cordillera de los Alpes. Se repondrán 60 m de tubería, entre las calles Villa de la Paz y Villa de Guadalupe, está rehabilitación beneficiará a 200 vecinos de la zona.
• Personal de INTERAPAS continúa con el cambio de tubería sanitaria en la Calle Lerdo de Tejada en el Centro Histórico entre Avenida Universidad y Abasolo, se sustituirán 100 metros de tubería. Las cuadrillas retiran el adoquín, preservando este bien cultural para volverlo a instalar al terminar los trabajos.
• Rehabilitación de drenaje sanitario, se coloca 53 m de tubería en la calle Navarra entre calle Castilla y Tercera Oriente de la Colonia Gálvez.
• INTERAPAS lleva a cabo la rehabilitación de drenaje, haciendo una reposición de 106 m de tubería en la Prolongación La Fragua y Grito de Dolores en la calle Lago de Onega en la Colonia Santa Fe, esta acción beneficiará a más de 200 vecinos de la zona.
• Rehabilitación de 52 m de drenaje en la calle Macedonio Castro entre Emiliano Carranza y Ramón López Velarde del Municipio de Soledad de Graciano Sánchez.
• Rehabilitación de 42 de tubería de drenaje en el Andador Biznaga de la Unidad Ponciano Arriaga del Municipio de Soledad de Graciano Sánchez.
• INTERAPAS sustituye 18 metros de tubería para drenaje entre Albazul y 13 de septiembre en el Boulevard Valle de los Fantasmas en la Colonia Soledad de Graciano Sánchez. Esta acción beneficiará a 100 vecinos de la zona.
• Rehabilitación de línea de drenaje en la Colonia Constituyentes en el Circuito Mariano Medina, donde se sustituirán 60 metros de tubería dañada y el beneficio será para 110 vecinos de la Colonia.
• Se rehabilita la tubería de la red de drenaje en la Avenida Venustiano Carranza entre las calles Vista Hermosa y Fray Diego de la Magdalena.
• Rehabilitación de drenaje en Precursores de la Revolución, donde se reponen 39 m de tubería entre Trojes del Valle y Trojes del Sur.
• Rehabilitación de alcantarillado Sanitario en la calle Plan de Ayala entre Trojes del Valle y Trojes del Sur.
• Rehabilitación de alcantarillado sanitario en la calle Vista Hermosa, entre Julios Betancourt y Avenida Salvador Nava.
• Rehabilitación de alcantarillado sanitario en calle Mariano Azuela entre Lázaro Cárdenas y Víctor Cerveza Pacheco.
</t>
  </si>
  <si>
    <t xml:space="preserve">• Rehabilitación de alcantarillado sanitario en la calle Lázaro Cárdenas entre Mariano Azuela y Artículo 123.
• Rehabilitación de alcantarillado sanitario en la calle Navarra entre castilla y Tercera Oriente.
• Rehabilitación de alcantarillado sanitario en la Avenida Venustiano Carranza entre Humboldt y Librado Rivera.
• Se rehabilita el drenaje sanitario en la calle Lago Onega entre la prolongación la Fragua y Grito d Dolores.
• Se hace la rehabilitación del drenaje sanitario en la calle Magnolia entre No me Olvides y Capuchina. Esta acción beneficiará a 200 personas de la zona.
• Rehabilitación de drenaje sanitario en la calle de Anáhuac, entre García Diego y Av. Nicolás Zapata.
• Se lleva a cabo la rehabilitación de drenaje sanitario en la calle Trojes del Valle entre Plan de Ayala y Trojes de la Rivera.
• Reparación de drenaje colapsado, en la lateral de la carretera 57 y eje 122.
• Rehabilitación del alcantarillado sanitario en Sierra Leona, entre Cordillera de los Alpes y Monte Kilimanjaro, con 150 vecinos beneficiados.
• Se lleva a cabo la rehabilitación del drenaje en el Barrio de San Sebastián.  Mejorando la red sanitaria en la calle Arteaga, beneficiando a cerca de 200 vecinos.
• Se lleva a cabo la rehabilitación de alcantarillado sanitario en Trojes del Valle (entre Plan de Ayala y Trojes de la Rivera) beneficiando a 200 personas.
• Se lleca a cabo la rehabilitación de drenaje en Plan de Ayala (entre Trojes del Valle y Trojes del Sur) con la cual se benefician a 150 personas.
• INTERAPAS inicia la renovación del colector sanitario de 30 años de antigüedad en Soledad de Graciano Sánchez. La sustitución de un tramo de 24 metros lineales sobre la calle Lázaro Cárdenas, en la colonia Rivas Guillén, es necesaria debido a que el colector cumplió su vida útil. Para realizar estos trabajos, habrá un cierre total entre las calles Mariano Azuela y Artículo 123.
• INTERAPAS concluyó cinco rehabilitaciones de drenaje en la zona metropolitana beneficiando a más de 800 vecinos. Se realizaron trabajos en calles: Lago Onega, Col. Santa Fe, Mariano Hidalgo, Barrio de Santiago, Cordillera Los Alpes, Villas del Pedregal y Macedonio Castro y Andador Biznaga, en Soledad. Estas obras mejoran la infraestructura sanitaria de la zona.
• Rehabilitación de alcantarillado sanitario en Camino a San Juanico. Se llevó a cabo la rehabilitación del alcantarillado sanitario, entre Periférico y Montellano, beneficiando a 300 personas.
• Se continúa con a rehabilitación del drenaje en el Barrio de San Sebastián, ahora con la reposición de 78 metros de tubería en la calle Arteaga, lo que beneficiará a cerca de 200 vecinos.
• Se inicia con la rehabilitación de alcantarillado sanitario en la calle Gral. I Martínez entre Leona Vicario y Carmen Serdán, con esta rehabilitación se beneficiarán 150 personas.
• Rehabilitación de alcantarillado sanitario en La Place entre fondo de calle y Av. Curi.
• Rehabilitación de alcantarillado sanitario entre Rosalío Bustamante y Librado Rivera, esta rehabilitación beneficiará a 300 personas.
• Rehabilitación de alcantarillado sanitario en la calle Luis Magallanes, entre León Flores y Trabajadores el Servicio del Estado. Rehabilitación que beneficiará a 150 personas.
• Rehabilitación de alcantarillado sanitario en la calle Leona Vicario, entre García Diego y Gral. Ignacio Martínez, esta rehabilitación beneficiará a 150 personas.
• Rehabilitación de alcantarillado sanitario en Magnolia entre Violeta y Dalias.
</t>
  </si>
  <si>
    <t xml:space="preserve">• Se lleva a cabo la rehabilitación de drenaje sanitario en República de Uruguay entre Av. Libertad y República de Paraguay.
• Se lleva a cabo la colocación de drenaje en Anastasio Parrodi y Universidad, donde se había detectado un socavón que fue atendido rápidamente por el Ayuntamiento de San Luis Potosí, con apoyo de INTERAPAS.
• Se lleva a cabo la rehabilitación de drenaje sanitario en Acanto entre Campánula y Laurel.
• Se lleva a cabo la rehabilitación de drenaje en la calle Adolfo López Mateos, entre Josefa Ortiz de Domínguez y Camino a San Juanico, esta rehabilitación beneficiara a 150 personas.
• Se lleva a cabo la rehabilitación de drenaje en Circuito Colorines, entre Colibrí y Cóndor de la Colonia Colorines. Esta rehabilitación beneficiará a 150 personas.
• Se lleva a cabo la rehabilitación del alcantarillado en Calle 71, Prados 1ra Sección.
• Se lleva a cabo la rehabilitación de drenaje en la calle Joaquín Riva Palacio en la colonia Santuario. Se repusieron 50 metros de tubería sanitaria entre Jesús García y Rafael Nieto.
• Se lleva a cabo la rehabilitación de drenaje sanitario en Vasco Núñez de Balboa entre Hernán Cortes y Pedro Moreno.
• Se lleva a cabo la rehabilitación del alcantarillado sanitario en Av. Venustiano Carranza, la tubería y nos encontramos rellenando en el tramo entre Humboldt y Librado Rivera, en la colonia Del Valle.
• Se lleva a cabo la rehabilitación del alcantarillado sanitario en la calle República de Uruguay entre la Avenida Libertad y la República de Paraguay, en el Municipio de Soledad de Graciano Sánchez.
• Se han rehabilitado más de 300 metros de red sanitaria en el municipio de Soledad de Graciano Sánchez, beneficiando a cientos de familias.
• Se lleva a cabo la rehabilitación de drenaje sanitario en Álvaro Obregón entre Av. Carranza y Francisco González Bocanegra.
• Se lleva a cabo la reparación de colapso sanitario en una línea de drenaje en la calle Acanto en la colonia Dalias.
• Rehabilitación de alcantarillado sanitario entre fondo de calle y Avenida Curie. Esta rehabilitación beneficiará a 100 personas.
• Se lleva a cabo la rehabilitación de drenaje sanitario en Mariano Hidalgo entre Privada Centenario y Juan del Jarro incluidas sus privadas.
• Se lleva a cabo la rehabilitación de la calle Newton, en la colonia Progreso, donde se llevó a cabo la reparación de la red de drenaje sanitario. Con esta acción, 150 beneficiarios directos mejoraron su calidad de vida y se fortaleció la infraestructura de su comunidad.
</t>
  </si>
  <si>
    <t xml:space="preserve">• Se repara brocal y se repuso tapa de visita, en la calle 5 de mayo y Avenida Universidad del Centro Histórico del Municipio de San Luis Potosí.
• El equipo de INTERAPAS atendió la reposición de un pozo con brocal en la intersección de Lerdo de Tejada y Zaragoza, en el municipio de Soledad de Graciano Sánchez.
• El equipo de INTERAPAS llevó a cabo la reposición de la tapa de una alcantarilla en la intersección de Lerdo de Tejada y Zaragoza, en Soledad de Graciano Sánchez.
</t>
  </si>
  <si>
    <t>Brocales y pozos de visita.</t>
  </si>
  <si>
    <t xml:space="preserve">• Para mejorar la distribución de agua en la zona, se avanza con la instalación de tubería para la red de agua potable en calle Simón Díaz, colonia San Leonel.
• El INTERAPAS trabaja para mejorar las redes de suministro en agua en la zona metropolitana, por lo que se sigue en el mantenimiento y catastro de válvulas. Caja de válvulas del pozo Avenida Salk.
• Se llevan a cabo trabajos de mantenimiento en la calle Francisco I Madero colonia Emiliano Zapata en la Delegación de la Pila. Donde se sustituyen válvulas compuerta de 3” y 4”, para mejorar el suministro de agua en la zona.
• Colocación de válvulas en Gaceta de Guadalajara esq. con Fidel Briano, Col. Pirules, en la zona Norte de la ciudad.
• Mantenimiento de caja de válvulas entre Salvador Nava y Manuel Nava. Se trabaja continuamente para mejorar el suministro en la Zona Metropolitana de San Luis Potosí.
• Se inicia la rehabilitación de alcantarillado sanitario en Ópalo entre Amatista y Alejandrina, eta rehabilitación beneficiará a 160 personas.
• Se lleva a cabo la rehabilitación de alcantarillado sanitario en Vista Hermosa entre Julio Betancourt y Dr. Salvador Nava Martínez.
• Se lleva a cabo la rehabilitación de drenaje sanitario en Calle 71 entre Calle 58 y Calle 56-B.
• Cambio de válvula compuerta de 10”, en el Barrio de Tequisquiapan. Se realiza sustitución de válvula por deterioro y daño de la existente. Después de un monitoreo de la zona y detección del daño en dicha compuerta; posteriormente se continúan los monitoreos en el sector para verificar caudales. Estos trabajos son con la finalidad de garantizar un mejor servicio en el suministro de agua potable.
• Se llevan cabo las maniobras para hacer el cambio de válvula en García Diego y Anáhuac. El suministro de agua comenzará a regularizarse gradualmente.
• Se lleva a cabo la reparación de la línea de conducción en Camino a la Presa. Debido a la complejidad del terreno, los trabajos tomaron varios días. El suministro de agua en Lomas Tercera y Cuarta Sección se restablecerá gradualmente.
• Se está trabajando en las colonias Saucito y División del Norte realizando el catastro de redes y dando mantenimiento a cajas de válvulas para optimizar la distribución del agua para los vecinos de la zona.
</t>
  </si>
  <si>
    <t>Red de agua potable.</t>
  </si>
  <si>
    <t xml:space="preserve">• INTERAPAS, refuerza la limpieza de redes sanitarias en la zona metropolitana y se retiran 2 toneladas de desechos, en 13 kilómetros de tuberías.
• Se retiran 280 kg de basura del drenaje en el eje 122 y calle Centenario. Un enrome tapón de deshechos causó una fuga de aguas residuales en el Municipio de Villa de Pozos, se hizo un desazolve en 350m de la red sanitaria.
• Se realizan labores de desazolves en el drenaje principal del jardín de niños Sofía Saldaña Nieto en la comunidad de Escalerillas.
• Se atiende taponamiento en el drenaje sobre la lateral de Carretera 57 y Eje 122, causado por una gran raíz de árbol que perforó el ducto en busca de humedad.
• Se de apoyo al Municipio de San Luis Potosí para realizar un desazolve clave que mejora el servicio y la infraestructura del Mercado Camilo Arriaga.
• Se lleva a cabo desazolve en la calle Golfo de México en la Colonia Unidad Ponciano Arriaga en el municipio de Soledad de Graciano Sánchez. Se realizó sondeo en la red de drenaje; se detectó taponamiento por trapos y basura y se efectuó un desazolve y el sistema quedó funcionando sin problemas.
• Un tapón de toallas húmedas, toallas femeninas y hasta balones, obstruían el correcto flujo de aguas residuales hacia la planta tratadora del Parque Tangamanga 1. El equipo de INTERAPAS realiza desazolve, restableciendo el flujo normal.
• Se lleva a cabo de manera inmediata trabajos de desazolve en diversas alcantarillas de la calle Moctezuma. Durante la intervención, se detectó la acumulación de bolsas de plástico, aceites y desperdicios de comida, obstruyendo el drenaje.
• Se lleva a cabo labores de verificación y monitoreo en la red de drenaje de la calle Carranza, con el objetivo de garantizar su correcto funcionamiento y reducir los niveles de agua en las líneas saturadas. Durante el desazolve, encontramos residuos domésticos, recordemos la importancia de no arrojar basura al drenaje para evitar obstrucciones y afectaciones al sistema.
• Se lleva a cabo trabajos de desazolve en el drenaje sanitario de la calle La Place, en la colonia Progreso.
</t>
  </si>
  <si>
    <t xml:space="preserve">• Reparación de fuga de agua potable en la Calle Rayón, Centro Histórico.
• Reparación de fuga de agua potable
• Reparación de fugas de agua en: Zenón Fernández Colonia Jardines del estadio, Jasso Reyes Colonia Tepeyac y Colonia Lomas Bella Vista.
• Reparación de fuga de agua potable entre la calle Centenario y José María Morelos y Pavón, del Municipio de Villa de Pozos.
• Reparación de fugas de agua en Republica de Colombia y Circuito Españita de la Colonia Simón Díaz. 
• Reparación de fugas de agua al Sur de la Ciudad, en Lago Trasimento, Colonia Sante Fe y La Fortuna, Barrio de San Sebastián.
• Se repara una fuga de agua en la calle Cruz Colorada, en la Colonia Tercera Chica.
• Reparación de fuga de agua de 12” en el eje 104, de la Colonia Industrial del Municipio de San Luis Potosí.
• Se repara fuga de agua en la calle Manuel José Othón esquina con calle Cáncer del Fraccionamiento Librado Rivera.
• Reparación de fua de agua en la calle Artículo 123 de la Colonia Juan Sarabia.
• Se repara fuga de agua en la caja de válvulas en Nereo Rodríguez Barragán esquina con Nicolás Zapata, Colonia del Valle.
• Fuga reparada en el camino a la presa, Zona de Himalaya.
• Fuga de agua reparada en la calle Artículo 123, esquina con Ricardo Flores Magón, de la colonia Ricardo Flores Magón.
• El equipo de INTERAPAS repara una fuga de agua reportada en calle Caldera frente a la entrada principal de la colonia San Leonel.
• Fuga de agua reparada en la Avenida Francisco Martínez de la Vega esquina con Avenida Antillas colonia Lomas de Satélite.
• Fuga de agua reparada en el eje 122 esquina con calle Centenario, Municipio de Villa de Pozos en la Zona Industrial.
• Personal del INTERAPAS identificó y reparó una fuga de agua no vivible en el pasaje Zaragoza. ¡Se continua al cuidado y preservación del Centro histórico!
• Se hace la rehabilitación de drenaje en la calle Anáhuac entre Simón Bolívar y 12 de octubre.
</t>
  </si>
  <si>
    <t>Fugas de agua reparadas (por mencionar las más significativas).</t>
  </si>
  <si>
    <t xml:space="preserve">• Reparación de fuga de agua en calle Garantías Individuales y Artículo 123, Colonia Juan Sarabia. ¡Interapas trabaja para ti! Si detectas una fuga, no dudes en reportarla a nuestra línea de Fuga Cero 444 301 8874.
• Fuga de agua reparada en Av. Antillas cruce con Francisco Martínez de la Vega.
• Detección de fuga en calle 5 y calle 14, col. Industrial Aviación.
• Reparación de importante fuga en Hacienda Los Morales. Personal de INTERAPAS en Soledad de Graciano Sánchez atendió una fuga en las calles Del Sol y Segunda de Magnolias, en el fraccionamiento Hacienda Los Morales. Las cuadrillas especializadas actuaron de inmediato, deteniendo el desperdicio de agua y sustituyendo el tramo de tubería dañado para restablecer el servicio.
• El suministro de agua se restablecerá gradualmente, ya que gracias a la acción de INTERAPAS, la fuga en una institución de educación superior ha sido contenida. El servicio se reestablecerá gradualmente para las familias de Lomas Tercera y Cuarta Sección.
• Se ha logrado controlar una fuga en la calle de Mariano Jiménez, Si detectas una fuga, no dudes en denunciarla al 444 301 8874.
• ¡Fuga reparada en abastos! El equipo de INTERAPAS reparó fuga ubicada en la calle Manuel Díaz en Abastos.
• Fuga de agua reparada en el Barrio de TEQUISQUIAPAM, en la intersección de Anáhuac e Ignacio Altamirano.
• Fuga de agua potable reparada en Privada Españita, colonia Simón Díaz.
• El equipo de INTERAPAS repara fuga en la Calzada de Guadalupe casi esquina con Carlos Diez Gutiérrez.
• INTERAPAS repara fuga en Eje 118 en la colonia Industrial San Luis y otras dos más en la zona de la Calzada de Guadalupe.
• Se repara fuga en Camino a Simón Díaz, colonia Guadalupe.
• Se repara fuga de agua en el andador 22 de la Colonia FOVISSSTE.
• Fuga de agua reparada en camino viejo a Guanajuato casi esquina con la Avenida Simón Díaz.
• Fuga de agua reparada entre Ágata y Cuarzo, en la Colonia Jardines del Sur.
• Fuga reparada en Pasaje Alhóndiga esquina con calle San Luis, Zona Centro.
• Cuadrillas de INTERAPAS, reparan una fuga de agua potable entre las calles Ágata y Cuarzo, colonia Jardines del Sur.
</t>
  </si>
  <si>
    <t xml:space="preserve">• Personal de INTERAPAS realiza levantamiento de datos y revisión para iniciar con la rehabilitación de drenaje en calle Arteaga, Barrio de San Sebastián.
• Personal de INTERAPAS, hace la revisión de las redes de drenaje y agua potable en el Plan Ponciano Arriaga. Se evalúa la infraestructura para atender necesidades y mejorar el servicio para los vecinos.
• Simulador de toma en Radio esq. Camino al Desierto, Col. Pirules, Zona Norte de la Ciudad.
• Personal de Operación y Mantenimiento de la Subdirección de Drenajes y la Dirección de Construcción se reunió con vecinos de Prados Glorieta para informarles sobre el plan de acción destinado a resolver la problemática en las líneas de drenaje en la zona. Nos mantenemos atentos a las necesidades de la población y trabajando para mejorar la infraestructura en la Zona Metropolitana.
• INTERAPAS ha iniciado trabajos para revisar las condiciones de un hundimiento en el adoquín de la calle Negrete y Vázquez, en el histórico Barrio de San Sebastián.
</t>
  </si>
  <si>
    <t>Proyectos.</t>
  </si>
  <si>
    <t>Reparación de equipos de pozos y rebombeos.</t>
  </si>
  <si>
    <t>• Mantenemos vigilancia constante en nuestros pozos para prevenir y corregir posibles fallas. Como en el Pozo Jacarandas, que actuamos a tiempo para evitar sobrecalentamiento y garantizar su operación.
• Se reestablece el suministro de agua para colonias del municipio que se vieron afectadas por el robo de cable en el pozo Almerías en el Municipio de Villa de Pozos.
• Entra en funcionamiento el pozo Perinorte III, el suministro de agua se reestablecerá gradualmente.
• Se llevan a cabo maniobras de mantenimiento en el pozo Los Salazares II.
• Pozo San Antonio INFONAVIT III del Municipio de Soledad de Graciano Sánchez queda en operación, después de los trabajos de reparación, área de influencia: Rivas Guillén, Las Rosas, San Antonio INFONAVIT, parte de San Antonio y Privadas de la Roja.</t>
  </si>
  <si>
    <t xml:space="preserve">• Por trabajos de reparación al equipo de rebombeo Pozo Hogares Populares de Pavón, queda fuera de operación, área de influencia: Hogares Populares Pavón, Conjunto las Aves y Pavón I, II, III y IV.
• Se llevan a cabo trabajos de rebombeo Huerta del Ángel, el área de influencia es: El Terremoto, Vilakano, Los Cielos, Torres de San Francisco, El Milagro, Villa Esperanza y Real de Peñasco.
• Entra en operación el pozo Los Salazares, área de influencia Colonia Wenceslao.
• Se rehabilita el pozo Valle Campestre y se inyecta el agua a la red.
• Se rehabilita el pozo Los Salazares II.
• Entre en operación el Pozo Perinorte III y el área de influencia es: Villa María, Los Vergeles, Los Magueyes, Los Puertos, Compostela, Molinos del Rey, LA CMAP, Las Flores, Don Antonio, Don Roberto, Los Pinos, EL Arenal, Punta del Valle y Los Granero.
• Se reactiva el pozo El Saucito, lo que permitirá la normalización del servicio.
• Se concluyen maniobras de extracción de bomba sumergible en el pozo Saucito, para iniciar trabajo en el proceso de rehabilitación.
• Interapas mantiene el suministro constante en la Col. Himno Nacional 2a sección, gracias a la habilitación del pozo en Urbano Villalón.
• Se concluye el aforo del pozo “Abastos I”, un paso clave para su equipamiento y conexión a la red. Esta fuente de abastecimiento ayudará a reducir el impacto de las fallas de El Realito en su zona de influencia. Permitirá extraer agua de manera eficiente. Beneficiará a colonias como Abastos, Prados 1ra. Sección, Gálvez y Ricardo B. Anaya 2da. Sección.
• ¡Pozo “Hogares Populares Pavón” en operación! INTERAPAS concluyó la sustitución del equipo de bombeo, por lo que el suministro se restablecerá gradualmente en: Hogares Populares, Conjunto Las Aves, Valle del Rocío y Fraccionamiento Kiwi.
• Se lleva a cabo la reposición del equipo de bombeo, el pozo “Real del Potosí” y vuelve a estar en operación. el suministro de agua se restablecerá gradualmente en los fraccionamientos Real del Potosí y Planta del Carmen.
• Debido a la pronta intervención del equipo de INTERAPAS, el sistema de rebombeo en San Felipe ha sido restablecido, asegurando nuevamente el suministro de agua para los habitantes de la zona de influencia: San Felipe, La Raza, Lomas de San Felipe y Privada de las Américas.
• Entra en operación el pozo Huerta del Ángel. El suministro de agua se regularizará gradualmente en la zona de influencia: El Zapote, Bosque Real, Bosques de Viena, La Constancia Soledad, Continental, Cofradía, La  Misión, San Roberto, Los Cielos, La Esperanza, Terremoto, Morelos 2 y Santa Lucía.
• Debido a trabajos de rehabilitación en el Pozo Filtros, habrá presencia de agua en la zona del Parque de Morales y Av. Los Pintores. Esto no representa una fuga y no es apta para consumo por lo que se redirige al drenaje para su tratamiento.
• INTERAPAS realizó trabajos de mantenimiento en el rebombeo del Pozo Saucito, el cual ya se encuentra operando normalmente.
• El pozo Aguaje 1 entra en operación tras reparación del equipo de bombeo, el suministro de agua se restablecerá gradualmente en el área de influencia: Puerta de piedra, Residencial del Bosque, Simón Díaz, Aguazal y Satélite.
</t>
  </si>
  <si>
    <t xml:space="preserve">• INTETRAPAS realiza recorridos para llevar a cabo el suministro de agua por medio de pipas, en las calles José Isabel Torres, Francisco Villa, Rosalío Hernández, Maclovio Rivera y Francisco Carrera Torres, entre otros.
• Interapas realiza diariamente operativos de distribución de agua en toda la zona metropolitana. Se atiende Buganvilias, Las Norias, Hermenegildo J. Aldana, Carmelitas, Las Huertas, Cd. 2000, Hogares Populares.
• Seguimos con los operativos de abastecimiento de agua mediante pipas para las colonias afectadas por El Realito. ¡Mantenemos la entrega día y noche para garantizar el acceso al agua a la población!
• ¡Atención! Las pipas de INTERAPAS no piden dinero, INE ni afiliación a ningún partido. Si detectas alguna anomalía, repórtala a nuestra línea de ACUATEL.
• El INTERAPAS sigue realizando operativos de distribución de agua mediante pipa. Se atiene las colonias Las Julias, Los Reyitos, Jardines de Oriente, La Joya entre otras.
• Se distribuye agua a través de pipas en los condominios Simón Díaz, como parte del protocolo de atención en el área de influencia del pozo Aguaje I.
• De octubre a febrero, hemos distribuido más de 33 millones de litros de agua potable a través de pipas en el municipio de Villa de Pozos, garantizando el suministro a sus habitantes. ¡Seguiremos trabajando en coordinación con el municipio para fortalecer y asegurar el servicio!
• Se lleva a cabo la distribución de agua por medio de pipas en el área de influencia del Pozo Perinorte III, mientras continuamos con las maniobras de reparación del pozo.
</t>
  </si>
  <si>
    <t>Operativo de distribución de agua</t>
  </si>
  <si>
    <t xml:space="preserve">• Durante el jueves 27 de febrero, comienza a llegar agua procedente de El Realito a los tanques de almacenamiento del INTERAPAS, para comenzar con el suministro por medio de la red municipal.
• El 23 de febrero, deja de llegar agua procedente de El Realito, a los tanques de abastecimiento del INTERAPAS, por lo que se activan los pozos de reserva conforme al protocolo de atención.
• La madrugada del sábado 01 de febrero dejó de llegar agua de El Realito a la ciudad capital. INTERAPAS activa protocolo de atención y procedió a realizar maniobras para elevar el volumen de agua en la planta Los Filtros, y encender los pozos de reserva.
• El 31 de marzo comienza a llegar agua del El Realito a los tanques de abastecimiento. El suministro a través de este sistema se reanudará gradualmente.
• El 25 de marzo se ha registrado falla en El Realito, por lo cual se ha activado el protocolo de atención para reducir el impacto en las zonas afectadas.
• El 13 de marzo comienza a llegar agua del El Realito a los tanques de abastecimiento. El suministro a través de este sistema se reanudará gradualmente.
• El día 09 de marzo, se detectó una falla en la línea de abastecimiento de “El Realito”, afectando a los habitantes que dependen de este sistema. INTERAPAS ha activado el protocolo de atención para minimizar el impacto y garantizar el servicio a los usuarios.
</t>
  </si>
  <si>
    <t>Suministro de agua en blocke, del acueducto El Realito.</t>
  </si>
  <si>
    <t xml:space="preserve">• A causa de la falla del ducto El Realito se atiende por medio de camiones cisterna la zona de la Republica de Nicaragua y República de Chile de la Colonia Satélite.
• En el quinto día de falla del ducto El Realito, el día 09 de enero INTERAPAS continua con la distribución de agua por pipa, además de la activación de pozos de reserva para atender la contingencia. Se recorre las colonias Del Llano, J. Aldama, San Alberto, entre otras.
• El 24 de febrero se mantiene el protocolo de atención con camiones cisterna en la zona Surponiente, afectada por El Realito. Además de distribuir aguan en pipas, se reactiva los pozos de reserva para garantizar el suministro.
• Las pipas de Interapas llevan agua gratuita a las colonias afectadas por El Realito. ¡Mantenemos la entrega día y noche para para garantizar el acceso al agua a la población!
• Se lleva a cabo operativo nocturno de distribución de agua mediante pipas en la colonia Satélite, ante la falla de el agua de El Realito. ! Seguiremos trabajando para llevar agua a las demás zonas que dependen de este sistema.!
</t>
  </si>
  <si>
    <t>Atención emergente por fallas del ducto El Realito.</t>
  </si>
  <si>
    <t>Programa “Fuga Cero”.</t>
  </si>
  <si>
    <t xml:space="preserve"> Si detectas alguna fuga en la red de agua potable. ¡No dudes en reportarla al 444 301 8874! Tu colaboración es clave para cuidar este recurso tan valioso. ¡Juntos hacemos la diferencia! Fuga Cero.
 Publicidad del programa “Fuga Cero”, para el cuidado del agua, reporta al 444 301 8874, par reparación y reposición de alcantarillado.
 ¡Ayúdanos a cuidar el agua! Si detectas una fuga, no dudes en reportarla. ¡Evitemos perdidas innecesarias! ¡Tu denuncia es importante.
</t>
  </si>
  <si>
    <t>Tonelada / pieza</t>
  </si>
  <si>
    <t>Litros</t>
  </si>
  <si>
    <t>Metros</t>
  </si>
  <si>
    <t>Metros/pieza</t>
  </si>
  <si>
    <t>Metros / pieza</t>
  </si>
  <si>
    <t>Evento</t>
  </si>
  <si>
    <t>Sentencia</t>
  </si>
  <si>
    <t>Penas / multas</t>
  </si>
  <si>
    <t>Impuesto</t>
  </si>
  <si>
    <t>Unidad</t>
  </si>
  <si>
    <t>Proeyecto</t>
  </si>
  <si>
    <t>Consumo</t>
  </si>
  <si>
    <t>Metro cúbico</t>
  </si>
  <si>
    <t>Metro</t>
  </si>
  <si>
    <t>Tonelada / metro</t>
  </si>
  <si>
    <t>Metro / pieza</t>
  </si>
  <si>
    <t>Títulos</t>
  </si>
  <si>
    <t>Sentencias / resoluciones</t>
  </si>
  <si>
    <t>Impuestos</t>
  </si>
  <si>
    <t>Convenio</t>
  </si>
  <si>
    <t>Actividades presupuestarias</t>
  </si>
  <si>
    <t>DEVENGADO TRIMESTRE I</t>
  </si>
  <si>
    <t>DEVENGADO TRIMESTRE II</t>
  </si>
  <si>
    <t>DEVENGADO TRIMESTRE III</t>
  </si>
  <si>
    <t>DEVENGADO TRIMESTRE IV</t>
  </si>
  <si>
    <t>El acceso al saneamiento es un derecho constitucional, que todo ser humano debe de tener acceso, con el objeto de gozar de una salud pública, un desarrollo urbano equitiativo y un acceso a un ambiente libre de contaminates y reisduos que pueden ser nocivos para la salud individual y colectiva. Con esta accion se espera que los habitantes del Municipio de Cerro de San Pedro, San Luis Potosí, Soledad de Graciano Sánchez y Villa de Pozos, tenga una acceso a una mejor calidad de vida y crecimiento y desarrollo urbano que no entorpezca su vida cotidiana y principalmente que no se vea afectada la economía familiar.</t>
  </si>
  <si>
    <t>Evitar conflictos viales y riesgo a la población, que puede detonar en accidente trágico o en un foco de infección para los habitantes de la zona.</t>
  </si>
  <si>
    <t>Mejorar la eficiencia de la red hidráulica, mejorando las líneas de conducción y distribuciñin de agua, con el objeto de erradicar líneas obsoletas, así como los accesorios que intervienen en la distribución de agua.</t>
  </si>
  <si>
    <t>Que los colectores y atarjeasse encuentren libres de taponamientos que puedan obstruir el libre flujo de aguas residuales o que puedan generar despordamientos o colapsos en cualquier momento del año.</t>
  </si>
  <si>
    <t>Atender de manera oportua la mayor cantidad de fugas rpeortadas, con el objeto de evitar el desperdicio de agua y/o daños secundarios en la infraestrutuctura urbana, además de evitar el desperdicio de agua.</t>
  </si>
  <si>
    <t>Limpieza de redes de drenaje.</t>
  </si>
  <si>
    <t>Esuchar las necesidades de las familias del municipio de Cerro de San Pedro, San Luis Potosí, Soledad de Graciano Sánchez y Villa de Pozos, además de brindar una solución rápida al problema.</t>
  </si>
  <si>
    <t>Mantener en óptimas condiciones la infraestructura electromecánica, para su correcto funcionamiento y evitar los paros inprevistos de los pozos y afectar al mínimo al suminsitro de agua a las familias de los municipios involucrados.</t>
  </si>
  <si>
    <t>Garantizar el suminsitro de agua a los habitantes de los municipios involucrados; prinicpalmente aquellos que se encuentran en zonas vulnerables o de fifícil acceso. Asimismo a los grupos vulnerables que padecen escases de agua.</t>
  </si>
  <si>
    <t>Que falle la menor cantidad de veces posibles durante el año, ya que la inestabilidad en el suminsitro de agua en blocke, ocasiona que familias potosinas se queden sin el servicio de agua potable.</t>
  </si>
  <si>
    <t>Garantizar el suministro de agua por medio de camiones cisterna o de pozos alternoa, para que la mayoría de la población cuente con agua en sus viviendas.</t>
  </si>
  <si>
    <t>Erradicar el mayor número de fugas de agua en cualquier punto de la infraestructura hidráulica, con el objeto de evitar desperdicio de agua potable.</t>
  </si>
  <si>
    <t>1. Disponibilidad de agua por persona  (l/h/d).</t>
  </si>
  <si>
    <t>Volumen extraída de pozo durante el ejercicio 2024.</t>
  </si>
  <si>
    <t>Mantener la disponibilidad de agua con la que se cierra el ejercicio 2024, cun un disponible de 212.870l/h/d.</t>
  </si>
  <si>
    <t>Meta del indicador en %</t>
  </si>
  <si>
    <t>Promedio de extracción mensual</t>
  </si>
  <si>
    <t>Meta del Indicador (m3):</t>
  </si>
  <si>
    <t>Promedio de extracción mensual (m3).</t>
  </si>
  <si>
    <t>Total 2024</t>
  </si>
  <si>
    <t>Promedio de producción mensual</t>
  </si>
  <si>
    <t>Meta del indicador</t>
  </si>
  <si>
    <t>Promedio mensual reportado:</t>
  </si>
  <si>
    <t>Promedio de fugas reparadas de manera mensual</t>
  </si>
  <si>
    <t>Promedio mensual reparado:</t>
  </si>
  <si>
    <t>Meta del indicador en %:</t>
  </si>
  <si>
    <t>Meta del indicador:</t>
  </si>
  <si>
    <t>Volumen promedio mensual tratado:</t>
  </si>
  <si>
    <t>Promedio mensual producido:</t>
  </si>
  <si>
    <t>Promedio mensual tratado:</t>
  </si>
  <si>
    <t>Meta del indicador en  %:</t>
  </si>
  <si>
    <t>Dirección de Operacióin y Mantenimiento, Cerro de San Pedro, Soledad de Graciano Sánchez y Villa de Pozos, Dirección de Construcción y Fraccionamientos.</t>
  </si>
  <si>
    <t>Orden</t>
  </si>
  <si>
    <t>Kw</t>
  </si>
  <si>
    <t>M3</t>
  </si>
  <si>
    <t>Concesión</t>
  </si>
  <si>
    <t>Unidad.</t>
  </si>
  <si>
    <t>Casos</t>
  </si>
  <si>
    <t>Piezas</t>
  </si>
  <si>
    <t>Undiad</t>
  </si>
  <si>
    <t>Obra</t>
  </si>
  <si>
    <t>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</si>
</sst>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0.0%"/>
    <numFmt numFmtId="166" formatCode="0.0"/>
  </numFmts>
  <fonts count="26" x14ac:knownFonts="1">
    <font>
      <sz val="11"/>
      <color theme="1"/>
      <name val="Calibri"/>
      <family val="2"/>
      <scheme val="minor"/>
    </font>
    <font>
      <sz val="11"/>
      <color theme="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99">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thin">
        <color indexed="64"/>
      </left>
      <right style="hair">
        <color auto="1"/>
      </right>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29">
    <xf numFmtId="0" fontId="0" fillId="0" borderId="0" xfId="0"/>
    <xf numFmtId="0" fontId="3" fillId="0" borderId="0" xfId="0" applyFont="1"/>
    <xf numFmtId="0" fontId="3" fillId="0" borderId="8" xfId="0" applyFont="1" applyBorder="1"/>
    <xf numFmtId="0" fontId="6" fillId="0" borderId="9" xfId="0" applyFont="1" applyBorder="1" applyAlignment="1">
      <alignment vertical="center"/>
    </xf>
    <xf numFmtId="0" fontId="3" fillId="0" borderId="9" xfId="0" applyFont="1" applyBorder="1"/>
    <xf numFmtId="0" fontId="7" fillId="0" borderId="8" xfId="0" applyFont="1" applyBorder="1" applyAlignment="1">
      <alignment horizontal="left" vertical="center" wrapText="1"/>
    </xf>
    <xf numFmtId="0" fontId="9" fillId="0" borderId="8" xfId="0" applyFont="1" applyBorder="1"/>
    <xf numFmtId="0" fontId="3" fillId="0" borderId="0" xfId="0" applyFont="1" applyAlignment="1">
      <alignment vertical="center" wrapText="1"/>
    </xf>
    <xf numFmtId="0" fontId="7" fillId="0" borderId="0" xfId="0" applyFont="1"/>
    <xf numFmtId="0" fontId="10" fillId="0" borderId="0" xfId="0" applyFont="1" applyAlignment="1">
      <alignment wrapText="1"/>
    </xf>
    <xf numFmtId="0" fontId="14" fillId="0" borderId="8" xfId="0" applyFont="1" applyBorder="1"/>
    <xf numFmtId="0" fontId="13" fillId="0" borderId="0" xfId="0" applyFont="1" applyAlignment="1">
      <alignment vertical="center"/>
    </xf>
    <xf numFmtId="0" fontId="13" fillId="0" borderId="9" xfId="0" applyFont="1" applyBorder="1" applyAlignment="1">
      <alignment vertical="center"/>
    </xf>
    <xf numFmtId="0" fontId="13" fillId="0" borderId="13" xfId="0" applyFont="1" applyBorder="1" applyAlignment="1">
      <alignment vertical="center"/>
    </xf>
    <xf numFmtId="0" fontId="14" fillId="0" borderId="9" xfId="0" applyFont="1" applyBorder="1"/>
    <xf numFmtId="0" fontId="13" fillId="0" borderId="13" xfId="0" applyFont="1" applyBorder="1" applyAlignment="1">
      <alignment vertical="center" wrapText="1"/>
    </xf>
    <xf numFmtId="0" fontId="13" fillId="0" borderId="16" xfId="0" applyFont="1" applyBorder="1" applyAlignment="1">
      <alignment vertical="center" wrapText="1"/>
    </xf>
    <xf numFmtId="0" fontId="14" fillId="0" borderId="0" xfId="0" applyFont="1" applyAlignment="1">
      <alignment vertical="center" wrapText="1"/>
    </xf>
    <xf numFmtId="0" fontId="13" fillId="0" borderId="16" xfId="0" applyFont="1" applyBorder="1" applyAlignment="1">
      <alignment vertical="center"/>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xf numFmtId="0" fontId="13" fillId="0" borderId="0" xfId="0" applyFont="1"/>
    <xf numFmtId="0" fontId="14" fillId="0" borderId="0" xfId="0" applyFont="1" applyAlignment="1">
      <alignment vertical="center"/>
    </xf>
    <xf numFmtId="0" fontId="13" fillId="0" borderId="8" xfId="0" applyFont="1" applyBorder="1" applyAlignment="1">
      <alignment horizontal="center" vertical="center" wrapText="1"/>
    </xf>
    <xf numFmtId="0" fontId="14" fillId="0" borderId="9" xfId="0" applyFont="1" applyBorder="1" applyAlignment="1">
      <alignment horizontal="center"/>
    </xf>
    <xf numFmtId="0" fontId="14" fillId="0" borderId="34" xfId="0" applyFont="1" applyBorder="1"/>
    <xf numFmtId="0" fontId="14" fillId="0" borderId="35" xfId="0" applyFont="1" applyBorder="1"/>
    <xf numFmtId="0" fontId="14" fillId="0" borderId="36" xfId="0" applyFont="1" applyBorder="1"/>
    <xf numFmtId="0" fontId="13" fillId="0" borderId="0" xfId="0" applyFont="1" applyAlignment="1">
      <alignment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4" fillId="0" borderId="35" xfId="0" applyFont="1" applyBorder="1" applyAlignment="1">
      <alignment horizont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xf>
    <xf numFmtId="0" fontId="14" fillId="0" borderId="7" xfId="0" applyFont="1" applyBorder="1" applyAlignment="1">
      <alignment horizontal="center"/>
    </xf>
    <xf numFmtId="0" fontId="13" fillId="0" borderId="26" xfId="0" applyFont="1" applyBorder="1" applyAlignment="1">
      <alignment horizontal="center" vertical="center" wrapText="1"/>
    </xf>
    <xf numFmtId="0" fontId="5" fillId="0" borderId="0" xfId="0" applyFont="1" applyAlignment="1">
      <alignment vertical="center" wrapText="1"/>
    </xf>
    <xf numFmtId="0" fontId="18" fillId="0" borderId="8" xfId="0" applyFont="1" applyBorder="1"/>
    <xf numFmtId="0" fontId="5" fillId="0" borderId="8" xfId="0" applyFont="1" applyBorder="1" applyAlignment="1">
      <alignment vertical="center"/>
    </xf>
    <xf numFmtId="0" fontId="5" fillId="0" borderId="8" xfId="0" applyFont="1" applyBorder="1"/>
    <xf numFmtId="1" fontId="7" fillId="0" borderId="26" xfId="0" applyNumberFormat="1" applyFont="1" applyBorder="1" applyAlignment="1">
      <alignment horizontal="center" wrapText="1"/>
    </xf>
    <xf numFmtId="1" fontId="3" fillId="0" borderId="0" xfId="0" applyNumberFormat="1" applyFont="1" applyAlignment="1">
      <alignment horizontal="center" wrapText="1"/>
    </xf>
    <xf numFmtId="0" fontId="3" fillId="0" borderId="49" xfId="0" applyFont="1" applyBorder="1"/>
    <xf numFmtId="0" fontId="3" fillId="0" borderId="50" xfId="0" applyFont="1" applyBorder="1"/>
    <xf numFmtId="0" fontId="3" fillId="0" borderId="51" xfId="0" applyFont="1" applyBorder="1"/>
    <xf numFmtId="0" fontId="15" fillId="0" borderId="0" xfId="0" applyFont="1"/>
    <xf numFmtId="0" fontId="15" fillId="0" borderId="0" xfId="0" applyFont="1" applyAlignment="1">
      <alignment vertical="center"/>
    </xf>
    <xf numFmtId="0" fontId="14" fillId="0" borderId="14" xfId="0" applyFont="1" applyBorder="1" applyAlignment="1">
      <alignment horizontal="center" vertical="center"/>
    </xf>
    <xf numFmtId="0" fontId="14"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2" fillId="0" borderId="8"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xf>
    <xf numFmtId="0" fontId="13" fillId="5" borderId="17" xfId="0" applyFont="1" applyFill="1" applyBorder="1" applyAlignment="1">
      <alignment horizontal="center" vertical="center" wrapText="1"/>
    </xf>
    <xf numFmtId="0" fontId="13" fillId="5" borderId="14" xfId="0" applyFont="1" applyFill="1" applyBorder="1" applyAlignment="1">
      <alignment horizontal="left" vertical="center" wrapText="1"/>
    </xf>
    <xf numFmtId="0" fontId="10" fillId="0" borderId="17" xfId="0" applyFont="1" applyBorder="1" applyAlignment="1">
      <alignment horizontal="center"/>
    </xf>
    <xf numFmtId="0" fontId="13" fillId="5" borderId="14" xfId="0" applyFont="1" applyFill="1" applyBorder="1" applyAlignment="1">
      <alignment horizontal="center" vertical="center" wrapText="1"/>
    </xf>
    <xf numFmtId="0" fontId="10" fillId="0" borderId="14" xfId="0" applyFont="1" applyBorder="1" applyAlignment="1">
      <alignment vertical="center"/>
    </xf>
    <xf numFmtId="0" fontId="8" fillId="5" borderId="24" xfId="0" applyFont="1" applyFill="1" applyBorder="1" applyAlignment="1">
      <alignment horizontal="center"/>
    </xf>
    <xf numFmtId="0" fontId="8" fillId="5" borderId="14" xfId="0" applyFont="1" applyFill="1" applyBorder="1" applyAlignment="1">
      <alignment horizontal="center"/>
    </xf>
    <xf numFmtId="0" fontId="8" fillId="5" borderId="25" xfId="0" applyFont="1" applyFill="1" applyBorder="1" applyAlignment="1">
      <alignment horizontal="center"/>
    </xf>
    <xf numFmtId="0" fontId="8" fillId="5" borderId="28" xfId="0" applyFont="1" applyFill="1" applyBorder="1" applyAlignment="1">
      <alignment horizontal="center"/>
    </xf>
    <xf numFmtId="0" fontId="8" fillId="5" borderId="11" xfId="0" applyFont="1" applyFill="1" applyBorder="1" applyAlignment="1">
      <alignment horizontal="center"/>
    </xf>
    <xf numFmtId="0" fontId="8" fillId="5" borderId="29" xfId="0" applyFont="1" applyFill="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0" fillId="0" borderId="8" xfId="0" applyFont="1" applyBorder="1"/>
    <xf numFmtId="0" fontId="10" fillId="0" borderId="0" xfId="0" applyFont="1"/>
    <xf numFmtId="9" fontId="8" fillId="0" borderId="0" xfId="1" applyFont="1" applyFill="1" applyBorder="1" applyAlignment="1">
      <alignment horizontal="right"/>
    </xf>
    <xf numFmtId="9" fontId="8" fillId="0" borderId="9" xfId="1" applyFont="1" applyFill="1" applyBorder="1" applyAlignment="1">
      <alignment horizontal="right"/>
    </xf>
    <xf numFmtId="0" fontId="10" fillId="0" borderId="9" xfId="0" applyFont="1" applyBorder="1"/>
    <xf numFmtId="0" fontId="10" fillId="0" borderId="17" xfId="0" applyFont="1" applyBorder="1" applyAlignment="1">
      <alignment horizontal="center" vertical="center"/>
    </xf>
    <xf numFmtId="0" fontId="12" fillId="0" borderId="9" xfId="0" applyFont="1" applyBorder="1" applyAlignment="1">
      <alignment vertical="center"/>
    </xf>
    <xf numFmtId="0" fontId="10" fillId="0" borderId="14" xfId="0" applyFont="1" applyBorder="1" applyAlignment="1">
      <alignment horizontal="center" vertical="center"/>
    </xf>
    <xf numFmtId="0" fontId="10" fillId="0" borderId="14" xfId="0" applyFont="1" applyBorder="1" applyAlignment="1">
      <alignment horizontal="center"/>
    </xf>
    <xf numFmtId="0" fontId="10" fillId="0" borderId="0" xfId="0" applyFont="1" applyAlignment="1">
      <alignmen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0" fillId="0" borderId="27" xfId="0" applyFont="1" applyBorder="1" applyAlignment="1">
      <alignment horizontal="center"/>
    </xf>
    <xf numFmtId="0" fontId="8" fillId="0" borderId="8" xfId="0" applyFont="1" applyBorder="1"/>
    <xf numFmtId="0" fontId="10" fillId="0" borderId="0" xfId="0" applyFont="1" applyAlignment="1">
      <alignment vertical="center"/>
    </xf>
    <xf numFmtId="0" fontId="10" fillId="0" borderId="8" xfId="0" applyFont="1" applyBorder="1" applyAlignment="1">
      <alignment vertical="center"/>
    </xf>
    <xf numFmtId="0" fontId="10" fillId="0" borderId="24" xfId="0" applyFont="1" applyBorder="1" applyAlignment="1">
      <alignment vertical="center"/>
    </xf>
    <xf numFmtId="0" fontId="10" fillId="0" borderId="14" xfId="0" applyFont="1" applyBorder="1"/>
    <xf numFmtId="0" fontId="10" fillId="0" borderId="25" xfId="0" applyFont="1" applyBorder="1"/>
    <xf numFmtId="0" fontId="10" fillId="0" borderId="26" xfId="0" applyFont="1" applyBorder="1" applyAlignment="1">
      <alignment vertical="center"/>
    </xf>
    <xf numFmtId="0" fontId="10" fillId="0" borderId="17" xfId="0" applyFont="1" applyBorder="1" applyAlignment="1">
      <alignment vertical="center"/>
    </xf>
    <xf numFmtId="0" fontId="10" fillId="0" borderId="17" xfId="0" applyFont="1" applyBorder="1"/>
    <xf numFmtId="0" fontId="10" fillId="0" borderId="27" xfId="0" applyFont="1" applyBorder="1"/>
    <xf numFmtId="0" fontId="10" fillId="0" borderId="49" xfId="0" applyFont="1" applyBorder="1"/>
    <xf numFmtId="0" fontId="10" fillId="0" borderId="50" xfId="0" applyFont="1" applyBorder="1"/>
    <xf numFmtId="0" fontId="10" fillId="0" borderId="51" xfId="0" applyFont="1" applyBorder="1"/>
    <xf numFmtId="0" fontId="21" fillId="0" borderId="8" xfId="0" applyFont="1" applyBorder="1" applyAlignment="1">
      <alignment horizontal="right" vertical="center"/>
    </xf>
    <xf numFmtId="0" fontId="24" fillId="0" borderId="0" xfId="0" applyFont="1"/>
    <xf numFmtId="0" fontId="13" fillId="5" borderId="24" xfId="0" applyFont="1" applyFill="1" applyBorder="1" applyAlignment="1">
      <alignment horizontal="center"/>
    </xf>
    <xf numFmtId="0" fontId="13" fillId="5" borderId="14" xfId="0" applyFont="1" applyFill="1" applyBorder="1" applyAlignment="1">
      <alignment horizontal="center"/>
    </xf>
    <xf numFmtId="0" fontId="13" fillId="5" borderId="25" xfId="0" applyFont="1" applyFill="1" applyBorder="1" applyAlignment="1">
      <alignment horizontal="center"/>
    </xf>
    <xf numFmtId="0" fontId="14" fillId="0" borderId="24" xfId="0" applyFont="1" applyBorder="1" applyAlignment="1">
      <alignment vertical="center"/>
    </xf>
    <xf numFmtId="0" fontId="14" fillId="0" borderId="14" xfId="0" applyFont="1" applyBorder="1" applyAlignment="1">
      <alignment vertical="center"/>
    </xf>
    <xf numFmtId="0" fontId="14" fillId="0" borderId="14" xfId="0" applyFont="1" applyBorder="1"/>
    <xf numFmtId="0" fontId="14" fillId="0" borderId="25" xfId="0" applyFont="1" applyBorder="1"/>
    <xf numFmtId="0" fontId="13" fillId="5" borderId="28" xfId="0" applyFont="1" applyFill="1" applyBorder="1" applyAlignment="1">
      <alignment horizontal="center"/>
    </xf>
    <xf numFmtId="0" fontId="13" fillId="5" borderId="11" xfId="0" applyFont="1" applyFill="1" applyBorder="1" applyAlignment="1">
      <alignment horizontal="center"/>
    </xf>
    <xf numFmtId="0" fontId="13" fillId="5" borderId="29" xfId="0" applyFont="1" applyFill="1" applyBorder="1" applyAlignment="1">
      <alignment horizontal="center"/>
    </xf>
    <xf numFmtId="9" fontId="13" fillId="0" borderId="0" xfId="1" applyFont="1" applyFill="1" applyBorder="1" applyAlignment="1">
      <alignment horizontal="right"/>
    </xf>
    <xf numFmtId="9" fontId="13" fillId="0" borderId="9" xfId="1" applyFont="1" applyFill="1" applyBorder="1" applyAlignment="1">
      <alignment horizontal="right"/>
    </xf>
    <xf numFmtId="0" fontId="22" fillId="7" borderId="49" xfId="0" applyFont="1" applyFill="1" applyBorder="1"/>
    <xf numFmtId="0" fontId="22" fillId="7" borderId="50" xfId="0" applyFont="1" applyFill="1" applyBorder="1"/>
    <xf numFmtId="0" fontId="8" fillId="0" borderId="0" xfId="0" applyFont="1" applyAlignment="1">
      <alignment wrapText="1"/>
    </xf>
    <xf numFmtId="9" fontId="10" fillId="0" borderId="0" xfId="1" applyFont="1" applyBorder="1"/>
    <xf numFmtId="0" fontId="10" fillId="0" borderId="25" xfId="0" applyFont="1" applyBorder="1" applyAlignment="1">
      <alignment horizontal="center"/>
    </xf>
    <xf numFmtId="0" fontId="10" fillId="0" borderId="14" xfId="0" applyFont="1" applyBorder="1" applyAlignment="1">
      <alignment vertical="center" wrapText="1"/>
    </xf>
    <xf numFmtId="0" fontId="22" fillId="7" borderId="0" xfId="0" applyFont="1" applyFill="1"/>
    <xf numFmtId="0" fontId="8" fillId="5" borderId="14" xfId="0" applyFont="1" applyFill="1" applyBorder="1" applyAlignment="1">
      <alignment horizontal="center" vertical="center" wrapText="1"/>
    </xf>
    <xf numFmtId="0" fontId="13" fillId="5" borderId="8" xfId="0" applyFont="1" applyFill="1" applyBorder="1" applyAlignment="1">
      <alignment horizontal="center"/>
    </xf>
    <xf numFmtId="0" fontId="13" fillId="5" borderId="9" xfId="0" applyFont="1" applyFill="1" applyBorder="1" applyAlignment="1">
      <alignment horizontal="center"/>
    </xf>
    <xf numFmtId="0" fontId="14" fillId="0" borderId="26" xfId="0" applyFont="1" applyBorder="1" applyAlignment="1">
      <alignment vertical="center"/>
    </xf>
    <xf numFmtId="0" fontId="14" fillId="0" borderId="17" xfId="0" applyFont="1" applyBorder="1" applyAlignment="1">
      <alignment vertical="center"/>
    </xf>
    <xf numFmtId="0" fontId="14" fillId="0" borderId="17" xfId="0" applyFont="1" applyBorder="1"/>
    <xf numFmtId="0" fontId="14" fillId="0" borderId="27" xfId="0" applyFont="1" applyBorder="1"/>
    <xf numFmtId="9" fontId="14" fillId="0" borderId="0" xfId="1" applyFont="1" applyBorder="1"/>
    <xf numFmtId="0" fontId="13" fillId="0" borderId="0" xfId="1" applyNumberFormat="1" applyFont="1" applyFill="1" applyBorder="1" applyAlignment="1">
      <alignment horizontal="right"/>
    </xf>
    <xf numFmtId="0" fontId="13" fillId="0" borderId="9" xfId="1" applyNumberFormat="1" applyFont="1" applyFill="1" applyBorder="1" applyAlignment="1">
      <alignment horizontal="right"/>
    </xf>
    <xf numFmtId="0" fontId="14" fillId="0" borderId="14" xfId="0" applyFont="1" applyBorder="1" applyAlignment="1">
      <alignment vertical="center" wrapText="1"/>
    </xf>
    <xf numFmtId="0" fontId="14" fillId="0" borderId="49" xfId="0" applyFont="1" applyBorder="1"/>
    <xf numFmtId="0" fontId="14" fillId="0" borderId="50" xfId="0" applyFont="1" applyBorder="1"/>
    <xf numFmtId="0" fontId="14" fillId="0" borderId="51" xfId="0" applyFont="1" applyBorder="1"/>
    <xf numFmtId="0" fontId="8" fillId="5" borderId="8" xfId="0" applyFont="1" applyFill="1" applyBorder="1" applyAlignment="1">
      <alignment horizontal="center"/>
    </xf>
    <xf numFmtId="0" fontId="8" fillId="5" borderId="0" xfId="0" applyFont="1" applyFill="1" applyAlignment="1">
      <alignment horizontal="center"/>
    </xf>
    <xf numFmtId="0" fontId="8" fillId="5" borderId="9" xfId="0" applyFont="1" applyFill="1" applyBorder="1" applyAlignment="1">
      <alignment horizontal="center"/>
    </xf>
    <xf numFmtId="9" fontId="8" fillId="9" borderId="0" xfId="1" applyFont="1" applyFill="1" applyBorder="1" applyAlignment="1"/>
    <xf numFmtId="0" fontId="10" fillId="0" borderId="0" xfId="0" applyFont="1" applyAlignment="1">
      <alignment horizontal="left"/>
    </xf>
    <xf numFmtId="0" fontId="14" fillId="0" borderId="50" xfId="0" applyFont="1" applyBorder="1" applyAlignment="1">
      <alignment horizontal="left"/>
    </xf>
    <xf numFmtId="0" fontId="14" fillId="0" borderId="20" xfId="0" applyFont="1" applyBorder="1" applyAlignment="1">
      <alignment vertical="center" wrapText="1"/>
    </xf>
    <xf numFmtId="0" fontId="14" fillId="0" borderId="20" xfId="0" applyFont="1" applyBorder="1" applyAlignment="1">
      <alignment horizontal="center" vertical="center"/>
    </xf>
    <xf numFmtId="9" fontId="14" fillId="0" borderId="84" xfId="1" applyFont="1" applyBorder="1" applyAlignment="1">
      <alignment horizontal="center" vertical="center"/>
    </xf>
    <xf numFmtId="0" fontId="14" fillId="10" borderId="14" xfId="0" applyFont="1" applyFill="1" applyBorder="1" applyAlignment="1">
      <alignment vertical="center" wrapText="1"/>
    </xf>
    <xf numFmtId="0" fontId="14" fillId="10" borderId="14" xfId="0" applyFont="1" applyFill="1" applyBorder="1" applyAlignment="1">
      <alignment horizontal="center" vertical="center" wrapText="1"/>
    </xf>
    <xf numFmtId="0" fontId="14" fillId="10" borderId="14" xfId="0" applyFont="1" applyFill="1" applyBorder="1" applyAlignment="1">
      <alignment horizontal="center" vertical="center"/>
    </xf>
    <xf numFmtId="0" fontId="13" fillId="10" borderId="20" xfId="0" applyFont="1" applyFill="1" applyBorder="1" applyAlignment="1">
      <alignment horizontal="center" vertical="center" wrapText="1"/>
    </xf>
    <xf numFmtId="0" fontId="13" fillId="10" borderId="14" xfId="0" applyFont="1" applyFill="1" applyBorder="1" applyAlignment="1">
      <alignment vertical="center" wrapText="1"/>
    </xf>
    <xf numFmtId="0" fontId="13" fillId="10" borderId="20" xfId="0" applyFont="1" applyFill="1" applyBorder="1" applyAlignment="1">
      <alignment horizontal="center" vertical="center"/>
    </xf>
    <xf numFmtId="0" fontId="13" fillId="10" borderId="17" xfId="0" applyFont="1" applyFill="1" applyBorder="1" applyAlignment="1">
      <alignment horizontal="center" vertical="center" wrapText="1"/>
    </xf>
    <xf numFmtId="0" fontId="13" fillId="10" borderId="17" xfId="0" applyFont="1" applyFill="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14" xfId="0" applyFont="1" applyBorder="1" applyAlignment="1">
      <alignment horizontal="right" vertical="center" wrapText="1"/>
    </xf>
    <xf numFmtId="43" fontId="10" fillId="0" borderId="0" xfId="0" applyNumberFormat="1" applyFont="1"/>
    <xf numFmtId="0" fontId="14" fillId="0" borderId="8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10" borderId="14" xfId="0" applyFont="1" applyFill="1" applyBorder="1" applyAlignment="1">
      <alignment vertical="center" wrapText="1"/>
    </xf>
    <xf numFmtId="0" fontId="10" fillId="10" borderId="14" xfId="0" applyFont="1" applyFill="1" applyBorder="1" applyAlignment="1">
      <alignment horizontal="right" vertical="center" wrapText="1"/>
    </xf>
    <xf numFmtId="0" fontId="10" fillId="10" borderId="14" xfId="0" applyFont="1" applyFill="1" applyBorder="1" applyAlignment="1">
      <alignment horizontal="center" vertical="center" wrapText="1"/>
    </xf>
    <xf numFmtId="0" fontId="10" fillId="10" borderId="14" xfId="0" applyFont="1" applyFill="1" applyBorder="1" applyAlignment="1">
      <alignment horizontal="center" vertical="center"/>
    </xf>
    <xf numFmtId="0" fontId="10" fillId="0" borderId="20" xfId="0" applyFont="1" applyBorder="1" applyAlignment="1">
      <alignment vertical="center" wrapText="1"/>
    </xf>
    <xf numFmtId="0" fontId="10" fillId="0" borderId="20" xfId="0" applyFont="1" applyBorder="1" applyAlignment="1">
      <alignment horizontal="right" vertical="center" wrapText="1"/>
    </xf>
    <xf numFmtId="0" fontId="10" fillId="0" borderId="20" xfId="0" applyFont="1" applyBorder="1" applyAlignment="1">
      <alignment horizontal="center" vertical="center"/>
    </xf>
    <xf numFmtId="0" fontId="10" fillId="0" borderId="52" xfId="0" applyFont="1" applyBorder="1" applyAlignment="1">
      <alignment horizontal="left" vertical="center" wrapText="1"/>
    </xf>
    <xf numFmtId="0" fontId="10" fillId="0" borderId="1" xfId="0" applyFont="1" applyBorder="1" applyAlignment="1">
      <alignment vertical="center" wrapText="1"/>
    </xf>
    <xf numFmtId="0" fontId="10" fillId="0" borderId="19" xfId="0" applyFont="1" applyBorder="1" applyAlignment="1">
      <alignment horizontal="right" vertical="center" wrapText="1"/>
    </xf>
    <xf numFmtId="0" fontId="10" fillId="0" borderId="19" xfId="0" applyFont="1" applyBorder="1" applyAlignment="1">
      <alignment horizontal="center" vertical="center"/>
    </xf>
    <xf numFmtId="9" fontId="10" fillId="0" borderId="53" xfId="1" applyFont="1" applyBorder="1" applyAlignment="1">
      <alignment horizontal="center" vertical="center"/>
    </xf>
    <xf numFmtId="0" fontId="10" fillId="8" borderId="14" xfId="0" applyFont="1" applyFill="1" applyBorder="1" applyAlignment="1">
      <alignment vertical="center" wrapText="1"/>
    </xf>
    <xf numFmtId="0" fontId="8" fillId="10" borderId="14" xfId="0" applyFont="1" applyFill="1" applyBorder="1" applyAlignment="1">
      <alignment horizontal="center" vertical="center"/>
    </xf>
    <xf numFmtId="0" fontId="8" fillId="8" borderId="41" xfId="0" applyFont="1" applyFill="1" applyBorder="1" applyAlignment="1">
      <alignment horizontal="center" vertical="center" wrapText="1"/>
    </xf>
    <xf numFmtId="0" fontId="8" fillId="8" borderId="14" xfId="0" applyFont="1" applyFill="1" applyBorder="1" applyAlignment="1">
      <alignment vertical="center" wrapText="1"/>
    </xf>
    <xf numFmtId="0" fontId="8" fillId="8" borderId="41" xfId="0" applyFont="1" applyFill="1" applyBorder="1" applyAlignment="1">
      <alignment horizontal="right" vertical="center" wrapText="1"/>
    </xf>
    <xf numFmtId="0" fontId="8" fillId="8" borderId="41" xfId="0" applyFont="1" applyFill="1" applyBorder="1" applyAlignment="1">
      <alignment horizontal="center" vertical="center"/>
    </xf>
    <xf numFmtId="0" fontId="8" fillId="8" borderId="17" xfId="0" applyFont="1" applyFill="1" applyBorder="1" applyAlignment="1">
      <alignment horizontal="center" vertical="center" wrapText="1"/>
    </xf>
    <xf numFmtId="0" fontId="8" fillId="8" borderId="20" xfId="0" applyFont="1" applyFill="1" applyBorder="1" applyAlignment="1">
      <alignment vertical="center" wrapText="1"/>
    </xf>
    <xf numFmtId="0" fontId="8" fillId="8" borderId="17" xfId="0" applyFont="1" applyFill="1" applyBorder="1" applyAlignment="1">
      <alignment horizontal="right" vertical="center" wrapText="1"/>
    </xf>
    <xf numFmtId="0" fontId="8" fillId="8" borderId="17" xfId="0" applyFont="1" applyFill="1" applyBorder="1" applyAlignment="1">
      <alignment horizontal="center" vertical="center"/>
    </xf>
    <xf numFmtId="0" fontId="10" fillId="8" borderId="14" xfId="0" applyFont="1" applyFill="1" applyBorder="1" applyAlignment="1">
      <alignment horizontal="right" vertical="center" wrapText="1"/>
    </xf>
    <xf numFmtId="0" fontId="10" fillId="8" borderId="14" xfId="0" applyFont="1" applyFill="1" applyBorder="1" applyAlignment="1">
      <alignment horizontal="center" vertical="center" wrapText="1"/>
    </xf>
    <xf numFmtId="0" fontId="10" fillId="8" borderId="14" xfId="0" applyFont="1" applyFill="1" applyBorder="1" applyAlignment="1">
      <alignment horizontal="center" vertical="center"/>
    </xf>
    <xf numFmtId="9" fontId="10" fillId="0" borderId="33" xfId="1" applyFont="1" applyBorder="1" applyAlignment="1">
      <alignment horizontal="center" vertical="center"/>
    </xf>
    <xf numFmtId="9" fontId="10" fillId="0" borderId="42" xfId="1" applyFont="1" applyBorder="1" applyAlignment="1">
      <alignment horizontal="center" vertical="center"/>
    </xf>
    <xf numFmtId="9" fontId="10" fillId="0" borderId="33" xfId="1" applyFont="1" applyBorder="1" applyAlignment="1">
      <alignment vertical="center"/>
    </xf>
    <xf numFmtId="0" fontId="8" fillId="8" borderId="17" xfId="0" applyFont="1" applyFill="1" applyBorder="1" applyAlignment="1">
      <alignment vertical="center" wrapText="1"/>
    </xf>
    <xf numFmtId="0" fontId="8" fillId="8" borderId="11" xfId="0" applyFont="1" applyFill="1" applyBorder="1" applyAlignment="1">
      <alignment horizontal="center" vertical="center" wrapText="1"/>
    </xf>
    <xf numFmtId="0" fontId="8" fillId="8" borderId="11" xfId="0" applyFont="1" applyFill="1" applyBorder="1" applyAlignment="1">
      <alignment vertical="center" wrapText="1"/>
    </xf>
    <xf numFmtId="0" fontId="8" fillId="8" borderId="11" xfId="0" applyFont="1" applyFill="1" applyBorder="1" applyAlignment="1">
      <alignment horizontal="right" vertical="center" wrapText="1"/>
    </xf>
    <xf numFmtId="0" fontId="8" fillId="8" borderId="11" xfId="0" applyFont="1" applyFill="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32" xfId="0" applyFont="1" applyBorder="1" applyAlignment="1">
      <alignment horizontal="center" vertical="center" wrapText="1"/>
    </xf>
    <xf numFmtId="164" fontId="13" fillId="10" borderId="20" xfId="2" applyFont="1" applyFill="1" applyBorder="1" applyAlignment="1">
      <alignment horizontal="center" vertical="center"/>
    </xf>
    <xf numFmtId="0" fontId="14" fillId="0" borderId="26" xfId="0" applyFont="1" applyBorder="1" applyAlignment="1">
      <alignment horizontal="center" vertical="center"/>
    </xf>
    <xf numFmtId="164" fontId="13" fillId="10" borderId="17" xfId="0" applyNumberFormat="1" applyFont="1" applyFill="1" applyBorder="1" applyAlignment="1">
      <alignment horizontal="center" vertical="center"/>
    </xf>
    <xf numFmtId="0" fontId="13" fillId="0" borderId="70" xfId="0" applyFont="1" applyBorder="1" applyAlignment="1">
      <alignment horizontal="center"/>
    </xf>
    <xf numFmtId="0" fontId="13" fillId="0" borderId="1" xfId="0" applyFont="1" applyBorder="1" applyAlignment="1">
      <alignment horizontal="center"/>
    </xf>
    <xf numFmtId="164" fontId="10" fillId="0" borderId="0" xfId="2" applyFont="1"/>
    <xf numFmtId="164" fontId="8" fillId="0" borderId="0" xfId="2" applyFont="1" applyAlignment="1">
      <alignment horizontal="center"/>
    </xf>
    <xf numFmtId="164" fontId="8" fillId="5" borderId="14" xfId="2" applyFont="1" applyFill="1" applyBorder="1" applyAlignment="1">
      <alignment horizontal="center"/>
    </xf>
    <xf numFmtId="164" fontId="8" fillId="5" borderId="0" xfId="2" applyFont="1" applyFill="1" applyAlignment="1">
      <alignment horizontal="center"/>
    </xf>
    <xf numFmtId="164" fontId="10" fillId="0" borderId="0" xfId="2" applyFont="1" applyBorder="1"/>
    <xf numFmtId="164" fontId="10" fillId="0" borderId="14" xfId="2" applyFont="1" applyBorder="1"/>
    <xf numFmtId="164" fontId="10" fillId="0" borderId="17" xfId="2" applyFont="1" applyBorder="1"/>
    <xf numFmtId="164" fontId="10" fillId="0" borderId="14" xfId="2" applyFont="1" applyBorder="1" applyAlignment="1">
      <alignment vertical="center"/>
    </xf>
    <xf numFmtId="164" fontId="10" fillId="10" borderId="14" xfId="2" applyFont="1" applyFill="1" applyBorder="1" applyAlignment="1">
      <alignment vertical="center"/>
    </xf>
    <xf numFmtId="164" fontId="10" fillId="0" borderId="20" xfId="2" applyFont="1" applyBorder="1" applyAlignment="1">
      <alignment vertical="center"/>
    </xf>
    <xf numFmtId="164" fontId="10" fillId="0" borderId="50" xfId="2" applyFont="1" applyBorder="1"/>
    <xf numFmtId="164" fontId="8" fillId="8" borderId="17" xfId="0" applyNumberFormat="1" applyFont="1" applyFill="1" applyBorder="1" applyAlignment="1">
      <alignment horizontal="center" vertical="center"/>
    </xf>
    <xf numFmtId="0" fontId="13" fillId="0" borderId="71" xfId="0" applyFont="1" applyBorder="1" applyAlignment="1">
      <alignment horizontal="center"/>
    </xf>
    <xf numFmtId="0" fontId="13" fillId="0" borderId="0" xfId="0" applyFont="1" applyAlignment="1">
      <alignment horizontal="center"/>
    </xf>
    <xf numFmtId="0" fontId="14" fillId="0" borderId="0" xfId="0" applyFont="1" applyAlignment="1">
      <alignment wrapText="1"/>
    </xf>
    <xf numFmtId="0" fontId="14" fillId="0" borderId="0" xfId="0" applyFont="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center"/>
    </xf>
    <xf numFmtId="0" fontId="14" fillId="0" borderId="36" xfId="0" applyFont="1" applyBorder="1" applyAlignment="1">
      <alignment horizontal="center"/>
    </xf>
    <xf numFmtId="0" fontId="13" fillId="8" borderId="69" xfId="0" applyFont="1" applyFill="1" applyBorder="1"/>
    <xf numFmtId="0" fontId="14" fillId="0" borderId="69" xfId="0" applyFont="1" applyBorder="1" applyAlignment="1">
      <alignment horizontal="center"/>
    </xf>
    <xf numFmtId="0" fontId="13" fillId="0" borderId="7" xfId="0" applyFont="1" applyBorder="1" applyAlignment="1">
      <alignment horizontal="center"/>
    </xf>
    <xf numFmtId="0" fontId="13" fillId="0" borderId="69" xfId="0" applyFont="1" applyBorder="1"/>
    <xf numFmtId="0" fontId="14" fillId="0" borderId="69" xfId="0" applyFont="1" applyBorder="1" applyAlignment="1">
      <alignment horizontal="center" vertical="center"/>
    </xf>
    <xf numFmtId="0" fontId="14" fillId="0" borderId="69" xfId="0" applyFont="1" applyBorder="1"/>
    <xf numFmtId="0" fontId="14" fillId="10" borderId="69" xfId="0" applyFont="1" applyFill="1" applyBorder="1"/>
    <xf numFmtId="0" fontId="14" fillId="0" borderId="72" xfId="0" applyFont="1" applyBorder="1"/>
    <xf numFmtId="0" fontId="4" fillId="0" borderId="0" xfId="0" applyFont="1" applyAlignment="1">
      <alignment vertical="center"/>
    </xf>
    <xf numFmtId="0" fontId="7" fillId="0" borderId="0" xfId="0" applyFont="1" applyAlignment="1">
      <alignment wrapText="1"/>
    </xf>
    <xf numFmtId="0" fontId="8"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9" fillId="0" borderId="0" xfId="0" applyFont="1"/>
    <xf numFmtId="0" fontId="5" fillId="0" borderId="0" xfId="0" applyFont="1" applyAlignment="1">
      <alignment vertical="center"/>
    </xf>
    <xf numFmtId="0" fontId="5" fillId="0" borderId="0" xfId="0" applyFont="1"/>
    <xf numFmtId="0" fontId="10" fillId="0" borderId="97" xfId="0" applyFont="1" applyBorder="1" applyAlignment="1">
      <alignment vertical="center"/>
    </xf>
    <xf numFmtId="0" fontId="6" fillId="0" borderId="0" xfId="0" applyFont="1" applyAlignment="1">
      <alignment horizontal="center"/>
    </xf>
    <xf numFmtId="0" fontId="2" fillId="0" borderId="0" xfId="0" applyFont="1" applyAlignment="1">
      <alignment horizontal="center"/>
    </xf>
    <xf numFmtId="1" fontId="7" fillId="0" borderId="98" xfId="0" applyNumberFormat="1" applyFont="1" applyBorder="1" applyAlignment="1">
      <alignment horizontal="center" wrapText="1"/>
    </xf>
    <xf numFmtId="2" fontId="0" fillId="9" borderId="9" xfId="0" applyNumberFormat="1" applyFill="1" applyBorder="1"/>
    <xf numFmtId="0" fontId="12" fillId="0" borderId="0" xfId="0" applyFont="1" applyAlignment="1">
      <alignment horizontal="left"/>
    </xf>
    <xf numFmtId="0" fontId="14" fillId="0" borderId="0" xfId="0" applyFont="1" applyAlignment="1">
      <alignment horizontal="left"/>
    </xf>
    <xf numFmtId="0" fontId="13" fillId="5" borderId="0" xfId="0" applyFont="1" applyFill="1" applyAlignment="1">
      <alignment horizontal="center"/>
    </xf>
    <xf numFmtId="0" fontId="13" fillId="3" borderId="9" xfId="1" applyNumberFormat="1" applyFont="1" applyFill="1" applyBorder="1" applyAlignment="1">
      <alignment horizontal="right"/>
    </xf>
    <xf numFmtId="0" fontId="13" fillId="0" borderId="8" xfId="0" applyFont="1" applyBorder="1" applyAlignment="1">
      <alignment horizontal="right" vertical="center"/>
    </xf>
    <xf numFmtId="9" fontId="13" fillId="3" borderId="9" xfId="1" applyFont="1" applyFill="1" applyBorder="1" applyAlignment="1">
      <alignment horizontal="right"/>
    </xf>
    <xf numFmtId="0" fontId="8" fillId="3" borderId="0" xfId="1" applyNumberFormat="1" applyFont="1" applyFill="1" applyBorder="1" applyAlignment="1">
      <alignment horizontal="right"/>
    </xf>
    <xf numFmtId="0" fontId="8" fillId="3" borderId="9" xfId="1" applyNumberFormat="1" applyFont="1" applyFill="1" applyBorder="1" applyAlignment="1">
      <alignment horizontal="right"/>
    </xf>
    <xf numFmtId="9" fontId="8" fillId="3" borderId="0" xfId="1" applyFont="1" applyFill="1" applyBorder="1" applyAlignment="1">
      <alignment horizontal="right"/>
    </xf>
    <xf numFmtId="0" fontId="14" fillId="0" borderId="0" xfId="1" applyNumberFormat="1" applyFont="1" applyFill="1" applyBorder="1" applyAlignment="1"/>
    <xf numFmtId="0" fontId="12" fillId="0" borderId="0" xfId="0" applyFont="1" applyAlignment="1">
      <alignment vertical="center"/>
    </xf>
    <xf numFmtId="0" fontId="10" fillId="0" borderId="98" xfId="0" applyFont="1" applyBorder="1" applyAlignment="1">
      <alignment vertical="center"/>
    </xf>
    <xf numFmtId="0" fontId="10" fillId="3" borderId="0" xfId="0" applyFont="1" applyFill="1"/>
    <xf numFmtId="0" fontId="13" fillId="0" borderId="0" xfId="0" applyFont="1" applyAlignment="1">
      <alignment horizontal="right" vertical="center"/>
    </xf>
    <xf numFmtId="0" fontId="21" fillId="0" borderId="0" xfId="0" applyFont="1" applyAlignment="1">
      <alignment horizontal="right" vertical="center"/>
    </xf>
    <xf numFmtId="0" fontId="8" fillId="3" borderId="9" xfId="0" applyFont="1" applyFill="1" applyBorder="1"/>
    <xf numFmtId="0" fontId="0" fillId="3" borderId="0" xfId="0" applyFill="1"/>
    <xf numFmtId="9" fontId="12" fillId="3" borderId="0" xfId="1" applyFont="1" applyFill="1" applyBorder="1" applyAlignment="1">
      <alignment horizontal="right"/>
    </xf>
    <xf numFmtId="0" fontId="13" fillId="0" borderId="0" xfId="0" applyFont="1" applyAlignment="1">
      <alignment horizontal="right"/>
    </xf>
    <xf numFmtId="0" fontId="8" fillId="0" borderId="0" xfId="0" applyFont="1" applyAlignment="1">
      <alignment horizontal="right"/>
    </xf>
    <xf numFmtId="0" fontId="8" fillId="0" borderId="9" xfId="0" applyFont="1" applyBorder="1"/>
    <xf numFmtId="2" fontId="8" fillId="0" borderId="9" xfId="0" applyNumberFormat="1" applyFont="1" applyBorder="1"/>
    <xf numFmtId="166" fontId="8" fillId="3" borderId="9" xfId="1" applyNumberFormat="1" applyFont="1" applyFill="1" applyBorder="1" applyAlignment="1">
      <alignment horizontal="right"/>
    </xf>
    <xf numFmtId="2" fontId="8" fillId="3" borderId="9" xfId="1" applyNumberFormat="1" applyFont="1" applyFill="1" applyBorder="1" applyAlignment="1">
      <alignment horizontal="right"/>
    </xf>
    <xf numFmtId="10" fontId="8" fillId="0" borderId="9" xfId="0" applyNumberFormat="1" applyFont="1" applyBorder="1"/>
    <xf numFmtId="164" fontId="10" fillId="3" borderId="0" xfId="2" applyFont="1" applyFill="1"/>
    <xf numFmtId="164" fontId="8" fillId="3" borderId="0" xfId="2" applyFont="1" applyFill="1"/>
    <xf numFmtId="164" fontId="8" fillId="3" borderId="0" xfId="2" applyFont="1" applyFill="1" applyBorder="1" applyAlignment="1">
      <alignment horizontal="right"/>
    </xf>
    <xf numFmtId="0" fontId="10" fillId="0" borderId="26" xfId="2" applyNumberFormat="1" applyFont="1" applyBorder="1" applyAlignment="1">
      <alignment horizontal="center" vertical="center"/>
    </xf>
    <xf numFmtId="10" fontId="10" fillId="0" borderId="9" xfId="0" applyNumberFormat="1" applyFont="1" applyBorder="1"/>
    <xf numFmtId="0" fontId="10" fillId="0" borderId="24" xfId="2" applyNumberFormat="1" applyFont="1" applyBorder="1" applyAlignment="1">
      <alignment horizontal="center" vertical="center"/>
    </xf>
    <xf numFmtId="10" fontId="8" fillId="3" borderId="9" xfId="0" applyNumberFormat="1" applyFont="1" applyFill="1" applyBorder="1"/>
    <xf numFmtId="0" fontId="10" fillId="3" borderId="9" xfId="0" applyFont="1" applyFill="1" applyBorder="1"/>
    <xf numFmtId="10" fontId="10" fillId="3" borderId="9" xfId="0" applyNumberFormat="1" applyFont="1" applyFill="1" applyBorder="1"/>
    <xf numFmtId="164" fontId="14" fillId="10" borderId="14" xfId="2" applyFont="1" applyFill="1" applyBorder="1" applyAlignment="1">
      <alignment vertical="center" wrapText="1"/>
    </xf>
    <xf numFmtId="164" fontId="14" fillId="0" borderId="14" xfId="2" applyFont="1" applyBorder="1" applyAlignment="1">
      <alignment vertical="center" wrapText="1"/>
    </xf>
    <xf numFmtId="164" fontId="14" fillId="0" borderId="20" xfId="2" applyFont="1" applyBorder="1" applyAlignment="1">
      <alignment vertical="center" wrapText="1"/>
    </xf>
    <xf numFmtId="164" fontId="13" fillId="10" borderId="20" xfId="2" applyFont="1" applyFill="1" applyBorder="1" applyAlignment="1">
      <alignment vertical="center" wrapText="1"/>
    </xf>
    <xf numFmtId="164" fontId="13" fillId="10" borderId="17" xfId="2" applyFont="1" applyFill="1" applyBorder="1" applyAlignment="1">
      <alignment vertical="center" wrapText="1"/>
    </xf>
    <xf numFmtId="164" fontId="14" fillId="10" borderId="14" xfId="2" applyFont="1" applyFill="1" applyBorder="1" applyAlignment="1">
      <alignment vertical="center"/>
    </xf>
    <xf numFmtId="164" fontId="14" fillId="0" borderId="14" xfId="2" applyFont="1" applyBorder="1" applyAlignment="1">
      <alignment vertical="center"/>
    </xf>
    <xf numFmtId="164" fontId="14" fillId="0" borderId="20" xfId="2" applyFont="1" applyBorder="1" applyAlignment="1">
      <alignment vertical="center"/>
    </xf>
    <xf numFmtId="164" fontId="13" fillId="10" borderId="20" xfId="2" applyFont="1" applyFill="1" applyBorder="1" applyAlignment="1">
      <alignment vertical="center"/>
    </xf>
    <xf numFmtId="164" fontId="13" fillId="10" borderId="17" xfId="2" applyFont="1" applyFill="1" applyBorder="1" applyAlignment="1">
      <alignment vertical="center"/>
    </xf>
    <xf numFmtId="164" fontId="14" fillId="8" borderId="14" xfId="2" applyFont="1" applyFill="1" applyBorder="1" applyAlignment="1">
      <alignment vertical="center" wrapText="1"/>
    </xf>
    <xf numFmtId="164" fontId="10" fillId="0" borderId="20" xfId="2" applyFont="1" applyBorder="1" applyAlignment="1">
      <alignment vertical="center" wrapText="1"/>
    </xf>
    <xf numFmtId="164" fontId="10" fillId="0" borderId="1" xfId="2" applyFont="1" applyBorder="1" applyAlignment="1">
      <alignment vertical="center" wrapText="1"/>
    </xf>
    <xf numFmtId="164" fontId="8" fillId="8" borderId="41" xfId="2" applyFont="1" applyFill="1" applyBorder="1" applyAlignment="1">
      <alignment vertical="center" wrapText="1"/>
    </xf>
    <xf numFmtId="164" fontId="8" fillId="8" borderId="17" xfId="2" applyFont="1" applyFill="1" applyBorder="1" applyAlignment="1">
      <alignment vertical="center" wrapText="1"/>
    </xf>
    <xf numFmtId="164" fontId="10" fillId="8" borderId="14" xfId="2" applyFont="1" applyFill="1" applyBorder="1" applyAlignment="1">
      <alignment vertical="center"/>
    </xf>
    <xf numFmtId="164" fontId="10" fillId="0" borderId="19" xfId="2" applyFont="1" applyBorder="1" applyAlignment="1">
      <alignment vertical="center"/>
    </xf>
    <xf numFmtId="164" fontId="8" fillId="8" borderId="41" xfId="2" applyFont="1" applyFill="1" applyBorder="1" applyAlignment="1">
      <alignment vertical="center"/>
    </xf>
    <xf numFmtId="164" fontId="8" fillId="8" borderId="17" xfId="2" applyFont="1" applyFill="1" applyBorder="1" applyAlignment="1">
      <alignment vertical="center"/>
    </xf>
    <xf numFmtId="164" fontId="8" fillId="8" borderId="11" xfId="2" applyFont="1" applyFill="1" applyBorder="1" applyAlignment="1">
      <alignment vertical="center" wrapText="1"/>
    </xf>
    <xf numFmtId="164" fontId="8" fillId="8" borderId="11" xfId="2" applyFont="1" applyFill="1" applyBorder="1" applyAlignment="1">
      <alignment vertical="center"/>
    </xf>
    <xf numFmtId="0" fontId="25" fillId="10" borderId="70" xfId="0" applyFont="1" applyFill="1" applyBorder="1" applyAlignment="1">
      <alignment horizontal="right" wrapText="1"/>
    </xf>
    <xf numFmtId="0" fontId="25" fillId="10" borderId="1" xfId="0" applyFont="1" applyFill="1" applyBorder="1" applyAlignment="1">
      <alignment horizontal="right" wrapText="1"/>
    </xf>
    <xf numFmtId="0" fontId="25" fillId="10" borderId="71" xfId="0" applyFont="1" applyFill="1" applyBorder="1" applyAlignment="1">
      <alignment horizontal="right" wrapText="1"/>
    </xf>
    <xf numFmtId="164" fontId="25" fillId="10" borderId="70" xfId="2" applyFont="1" applyFill="1" applyBorder="1" applyAlignment="1">
      <alignment horizontal="center"/>
    </xf>
    <xf numFmtId="164" fontId="25" fillId="10" borderId="1" xfId="2" applyFont="1" applyFill="1" applyBorder="1" applyAlignment="1">
      <alignment horizontal="center"/>
    </xf>
    <xf numFmtId="164" fontId="25" fillId="10" borderId="7" xfId="2" applyFont="1" applyFill="1" applyBorder="1" applyAlignment="1">
      <alignment horizontal="center"/>
    </xf>
    <xf numFmtId="0" fontId="14" fillId="10" borderId="70" xfId="0" applyFont="1" applyFill="1" applyBorder="1" applyAlignment="1">
      <alignment horizontal="center"/>
    </xf>
    <xf numFmtId="0" fontId="14" fillId="10" borderId="1" xfId="0" applyFont="1" applyFill="1" applyBorder="1" applyAlignment="1">
      <alignment horizontal="center"/>
    </xf>
    <xf numFmtId="0" fontId="14" fillId="10" borderId="7" xfId="0" applyFont="1" applyFill="1" applyBorder="1" applyAlignment="1">
      <alignment horizontal="center"/>
    </xf>
    <xf numFmtId="0" fontId="13" fillId="0" borderId="70" xfId="0" applyFont="1" applyBorder="1" applyAlignment="1">
      <alignment horizontal="center"/>
    </xf>
    <xf numFmtId="0" fontId="13" fillId="0" borderId="1" xfId="0" applyFont="1" applyBorder="1" applyAlignment="1">
      <alignment horizontal="center"/>
    </xf>
    <xf numFmtId="0" fontId="13" fillId="0" borderId="7" xfId="0" applyFont="1" applyBorder="1" applyAlignment="1">
      <alignment horizontal="center"/>
    </xf>
    <xf numFmtId="0" fontId="14" fillId="0" borderId="7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0" xfId="0" applyFont="1" applyBorder="1" applyAlignment="1">
      <alignment horizontal="left"/>
    </xf>
    <xf numFmtId="0" fontId="14" fillId="0" borderId="1" xfId="0" applyFont="1" applyBorder="1" applyAlignment="1">
      <alignment horizontal="left"/>
    </xf>
    <xf numFmtId="0" fontId="14" fillId="0" borderId="71"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5" xfId="0" applyFont="1" applyBorder="1" applyAlignment="1">
      <alignment horizontal="center" vertical="center" wrapText="1"/>
    </xf>
    <xf numFmtId="0" fontId="13" fillId="8" borderId="70" xfId="0" applyFont="1" applyFill="1" applyBorder="1" applyAlignment="1">
      <alignment horizontal="center"/>
    </xf>
    <xf numFmtId="0" fontId="13" fillId="8" borderId="1" xfId="0" applyFont="1" applyFill="1" applyBorder="1" applyAlignment="1">
      <alignment horizontal="center"/>
    </xf>
    <xf numFmtId="0" fontId="13" fillId="8" borderId="71" xfId="0" applyFont="1" applyFill="1" applyBorder="1" applyAlignment="1">
      <alignment horizontal="center"/>
    </xf>
    <xf numFmtId="0" fontId="13" fillId="8" borderId="7" xfId="0" applyFont="1" applyFill="1" applyBorder="1" applyAlignment="1">
      <alignment horizontal="center"/>
    </xf>
    <xf numFmtId="0" fontId="14" fillId="0" borderId="70" xfId="0" applyFont="1" applyBorder="1" applyAlignment="1">
      <alignment horizontal="left" wrapText="1"/>
    </xf>
    <xf numFmtId="0" fontId="14" fillId="0" borderId="70" xfId="0" applyFont="1" applyBorder="1" applyAlignment="1">
      <alignment horizontal="left" vertical="center"/>
    </xf>
    <xf numFmtId="0" fontId="14" fillId="0" borderId="1" xfId="0" applyFont="1" applyBorder="1" applyAlignment="1">
      <alignment horizontal="left" vertical="center"/>
    </xf>
    <xf numFmtId="0" fontId="14" fillId="0" borderId="71" xfId="0" applyFont="1" applyBorder="1" applyAlignment="1">
      <alignment horizontal="left" vertical="center"/>
    </xf>
    <xf numFmtId="0" fontId="15" fillId="0" borderId="70" xfId="0" applyFont="1" applyBorder="1" applyAlignment="1">
      <alignment horizontal="left" wrapText="1"/>
    </xf>
    <xf numFmtId="0" fontId="15" fillId="0" borderId="1" xfId="0" applyFont="1" applyBorder="1" applyAlignment="1">
      <alignment horizontal="left"/>
    </xf>
    <xf numFmtId="0" fontId="15" fillId="0" borderId="71" xfId="0" applyFont="1" applyBorder="1" applyAlignment="1">
      <alignment horizontal="left"/>
    </xf>
    <xf numFmtId="0" fontId="13" fillId="0" borderId="77" xfId="0" applyFont="1" applyBorder="1" applyAlignment="1">
      <alignment horizontal="center"/>
    </xf>
    <xf numFmtId="0" fontId="13" fillId="0" borderId="96" xfId="0" applyFont="1" applyBorder="1" applyAlignment="1">
      <alignment horizontal="center"/>
    </xf>
    <xf numFmtId="0" fontId="14" fillId="0" borderId="77" xfId="0" applyFont="1" applyBorder="1" applyAlignment="1">
      <alignment horizontal="center"/>
    </xf>
    <xf numFmtId="0" fontId="14" fillId="0" borderId="95" xfId="0" applyFont="1" applyBorder="1" applyAlignment="1">
      <alignment horizontal="center"/>
    </xf>
    <xf numFmtId="0" fontId="14" fillId="0" borderId="96" xfId="0" applyFont="1" applyBorder="1" applyAlignment="1">
      <alignment horizontal="center"/>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80" xfId="0" applyNumberFormat="1" applyFont="1" applyBorder="1" applyAlignment="1">
      <alignment horizontal="center" vertical="center" wrapText="1"/>
    </xf>
    <xf numFmtId="49" fontId="14" fillId="0" borderId="90"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4" fillId="0" borderId="9" xfId="0" applyNumberFormat="1" applyFont="1" applyBorder="1" applyAlignment="1">
      <alignment horizontal="center" vertical="center" wrapText="1"/>
    </xf>
    <xf numFmtId="49" fontId="14" fillId="0" borderId="91"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55" xfId="0" applyNumberFormat="1" applyFont="1" applyBorder="1" applyAlignment="1">
      <alignment horizontal="center" vertical="center" wrapText="1"/>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right" vertical="center" wrapText="1"/>
    </xf>
    <xf numFmtId="0" fontId="17" fillId="0" borderId="14" xfId="0" applyFont="1" applyBorder="1" applyAlignment="1">
      <alignment horizontal="center" vertical="center" wrapText="1"/>
    </xf>
    <xf numFmtId="0" fontId="17" fillId="0" borderId="25" xfId="0" applyFont="1" applyBorder="1" applyAlignment="1">
      <alignment horizontal="center" vertical="center" wrapText="1"/>
    </xf>
    <xf numFmtId="0" fontId="14" fillId="0" borderId="17" xfId="0" applyFont="1" applyBorder="1" applyAlignment="1">
      <alignment horizontal="right" vertical="center" wrapText="1"/>
    </xf>
    <xf numFmtId="0" fontId="13" fillId="0" borderId="17" xfId="0" applyFont="1" applyBorder="1" applyAlignment="1">
      <alignment horizontal="right" vertical="center"/>
    </xf>
    <xf numFmtId="0" fontId="14" fillId="0" borderId="17" xfId="0" applyFont="1" applyBorder="1" applyAlignment="1">
      <alignment horizontal="center" vertical="center"/>
    </xf>
    <xf numFmtId="164" fontId="13" fillId="0" borderId="38" xfId="2" applyFont="1" applyBorder="1" applyAlignment="1">
      <alignment horizontal="right" vertical="center" wrapText="1"/>
    </xf>
    <xf numFmtId="0" fontId="14" fillId="0" borderId="17" xfId="0" applyFont="1" applyBorder="1" applyAlignment="1">
      <alignment horizontal="left" vertical="center"/>
    </xf>
    <xf numFmtId="0" fontId="14" fillId="0" borderId="27" xfId="0" applyFont="1" applyBorder="1" applyAlignment="1">
      <alignment horizontal="left" vertical="center"/>
    </xf>
    <xf numFmtId="0" fontId="11" fillId="7" borderId="6" xfId="0" applyFont="1" applyFill="1" applyBorder="1" applyAlignment="1">
      <alignment horizontal="center"/>
    </xf>
    <xf numFmtId="0" fontId="11" fillId="7" borderId="1" xfId="0" applyFont="1" applyFill="1" applyBorder="1" applyAlignment="1">
      <alignment horizontal="center"/>
    </xf>
    <xf numFmtId="0" fontId="11" fillId="7" borderId="7" xfId="0" applyFont="1" applyFill="1" applyBorder="1" applyAlignment="1">
      <alignment horizontal="center"/>
    </xf>
    <xf numFmtId="0" fontId="13" fillId="8" borderId="2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24" xfId="0" applyFont="1" applyBorder="1" applyAlignment="1">
      <alignment horizontal="center" vertical="center"/>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7" xfId="0" applyFont="1" applyBorder="1" applyAlignment="1">
      <alignment horizontal="left" vertical="center" wrapText="1"/>
    </xf>
    <xf numFmtId="0" fontId="11" fillId="7" borderId="28" xfId="0" applyFont="1" applyFill="1" applyBorder="1" applyAlignment="1">
      <alignment horizontal="center"/>
    </xf>
    <xf numFmtId="0" fontId="11" fillId="7" borderId="11" xfId="0" applyFont="1" applyFill="1" applyBorder="1" applyAlignment="1">
      <alignment horizontal="center"/>
    </xf>
    <xf numFmtId="0" fontId="11" fillId="7" borderId="29" xfId="0" applyFont="1" applyFill="1" applyBorder="1" applyAlignment="1">
      <alignment horizontal="center"/>
    </xf>
    <xf numFmtId="0" fontId="15" fillId="0" borderId="2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4" fillId="0" borderId="63" xfId="0" applyFont="1" applyBorder="1" applyAlignment="1">
      <alignment horizontal="right" vertical="center" wrapText="1"/>
    </xf>
    <xf numFmtId="0" fontId="14" fillId="0" borderId="65" xfId="0" applyFont="1" applyBorder="1" applyAlignment="1">
      <alignment horizontal="right" vertical="center" wrapText="1"/>
    </xf>
    <xf numFmtId="0" fontId="13" fillId="8" borderId="26"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4" fillId="0" borderId="14" xfId="0" applyFont="1" applyBorder="1" applyAlignment="1">
      <alignment vertical="center" wrapText="1"/>
    </xf>
    <xf numFmtId="0" fontId="13" fillId="0" borderId="14" xfId="0" applyFont="1" applyBorder="1" applyAlignment="1">
      <alignment vertical="center" wrapText="1"/>
    </xf>
    <xf numFmtId="0" fontId="13" fillId="0" borderId="17" xfId="0" applyFont="1" applyBorder="1" applyAlignment="1">
      <alignment horizontal="right"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164" fontId="14" fillId="0" borderId="14" xfId="2" applyFont="1" applyBorder="1" applyAlignment="1">
      <alignment horizontal="right" vertical="center" wrapText="1"/>
    </xf>
    <xf numFmtId="0" fontId="14"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3" fillId="8" borderId="32"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4" fillId="0" borderId="20" xfId="0" applyFont="1" applyBorder="1" applyAlignment="1">
      <alignment horizontal="left" vertical="center"/>
    </xf>
    <xf numFmtId="0" fontId="14" fillId="0" borderId="33" xfId="0" applyFont="1" applyBorder="1" applyAlignment="1">
      <alignment horizontal="left" vertical="center"/>
    </xf>
    <xf numFmtId="0" fontId="13" fillId="8" borderId="40" xfId="0" applyFont="1" applyFill="1" applyBorder="1" applyAlignment="1">
      <alignment horizontal="center" vertical="center" wrapText="1"/>
    </xf>
    <xf numFmtId="0" fontId="13" fillId="8" borderId="41" xfId="0" applyFont="1" applyFill="1" applyBorder="1" applyAlignment="1">
      <alignment horizontal="center" vertical="center" wrapText="1"/>
    </xf>
    <xf numFmtId="0" fontId="13" fillId="8" borderId="42"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3" fillId="0" borderId="17" xfId="0" applyFont="1" applyBorder="1" applyAlignment="1">
      <alignment horizontal="center" vertical="center" wrapText="1"/>
    </xf>
    <xf numFmtId="9" fontId="14" fillId="0" borderId="17" xfId="0" applyNumberFormat="1" applyFont="1" applyBorder="1" applyAlignment="1">
      <alignment horizontal="center" vertical="center" wrapText="1"/>
    </xf>
    <xf numFmtId="0" fontId="13" fillId="8" borderId="37" xfId="0" applyFont="1" applyFill="1" applyBorder="1" applyAlignment="1">
      <alignment horizontal="center" vertical="center" wrapText="1"/>
    </xf>
    <xf numFmtId="0" fontId="13" fillId="8" borderId="38"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0" xfId="0" applyFont="1" applyBorder="1" applyAlignment="1">
      <alignment horizontal="center" vertical="center" wrapText="1"/>
    </xf>
    <xf numFmtId="0" fontId="14" fillId="0" borderId="5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5" xfId="0" applyFont="1" applyBorder="1" applyAlignment="1">
      <alignment horizontal="center" vertical="center" wrapText="1"/>
    </xf>
    <xf numFmtId="0" fontId="13" fillId="8" borderId="30" xfId="0" applyFont="1" applyFill="1" applyBorder="1" applyAlignment="1">
      <alignment horizontal="center" vertical="center"/>
    </xf>
    <xf numFmtId="0" fontId="13" fillId="8" borderId="19" xfId="0" applyFont="1" applyFill="1" applyBorder="1" applyAlignment="1">
      <alignment horizontal="center" vertical="center"/>
    </xf>
    <xf numFmtId="0" fontId="14" fillId="0" borderId="19" xfId="0" applyFont="1" applyBorder="1" applyAlignment="1">
      <alignment horizontal="left" vertical="center"/>
    </xf>
    <xf numFmtId="0" fontId="14" fillId="0" borderId="31" xfId="0" applyFont="1" applyBorder="1" applyAlignment="1">
      <alignment horizontal="left" vertical="center"/>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79" xfId="0" applyFont="1" applyBorder="1" applyAlignment="1">
      <alignment horizontal="center" vertical="center" wrapText="1"/>
    </xf>
    <xf numFmtId="0" fontId="14" fillId="0" borderId="44" xfId="0" applyFont="1" applyBorder="1" applyAlignment="1">
      <alignment horizontal="center" vertical="center" wrapText="1"/>
    </xf>
    <xf numFmtId="0" fontId="13" fillId="0" borderId="38" xfId="0" applyFont="1" applyBorder="1" applyAlignment="1">
      <alignment horizontal="center" vertical="center" wrapText="1"/>
    </xf>
    <xf numFmtId="9" fontId="14" fillId="0" borderId="14" xfId="0" applyNumberFormat="1" applyFont="1" applyBorder="1" applyAlignment="1">
      <alignment horizontal="center" vertical="center" wrapText="1"/>
    </xf>
    <xf numFmtId="0" fontId="13" fillId="0" borderId="25" xfId="0" applyFont="1" applyBorder="1" applyAlignment="1">
      <alignment horizontal="center" vertical="center" wrapText="1"/>
    </xf>
    <xf numFmtId="9" fontId="13" fillId="0" borderId="14" xfId="0" applyNumberFormat="1" applyFont="1" applyBorder="1" applyAlignment="1">
      <alignment horizontal="center" vertical="center" wrapText="1"/>
    </xf>
    <xf numFmtId="0" fontId="13" fillId="8" borderId="39" xfId="0" applyFont="1" applyFill="1" applyBorder="1" applyAlignment="1">
      <alignment horizontal="center" vertical="center" wrapText="1"/>
    </xf>
    <xf numFmtId="0" fontId="13" fillId="0" borderId="1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0" xfId="0" applyFont="1" applyBorder="1" applyAlignment="1">
      <alignment horizontal="left" vertical="center" wrapText="1"/>
    </xf>
    <xf numFmtId="0" fontId="13" fillId="0" borderId="33" xfId="0" applyFont="1" applyBorder="1" applyAlignment="1">
      <alignment horizontal="left" vertical="center" wrapText="1"/>
    </xf>
    <xf numFmtId="0" fontId="13" fillId="0" borderId="92" xfId="0" applyFont="1" applyBorder="1" applyAlignment="1">
      <alignment horizontal="center" vertical="center" wrapText="1"/>
    </xf>
    <xf numFmtId="0" fontId="13"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1" fillId="6" borderId="21"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0" fontId="14" fillId="0" borderId="26" xfId="0" applyFont="1" applyBorder="1" applyAlignment="1">
      <alignment horizontal="center" vertical="center" wrapText="1"/>
    </xf>
    <xf numFmtId="164" fontId="13" fillId="0" borderId="17" xfId="2" applyFont="1" applyBorder="1" applyAlignment="1">
      <alignment horizontal="center" vertical="center"/>
    </xf>
    <xf numFmtId="164" fontId="13" fillId="0" borderId="27" xfId="2" applyFont="1" applyBorder="1" applyAlignment="1">
      <alignment horizontal="center" vertical="center"/>
    </xf>
    <xf numFmtId="0" fontId="13" fillId="8" borderId="24"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25" xfId="0" applyFont="1" applyFill="1" applyBorder="1" applyAlignment="1">
      <alignment horizontal="center" vertical="center"/>
    </xf>
    <xf numFmtId="0" fontId="13" fillId="8" borderId="27" xfId="0" applyFont="1" applyFill="1" applyBorder="1" applyAlignment="1">
      <alignment horizontal="center" vertical="center" wrapText="1"/>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4" fillId="0" borderId="15" xfId="0" applyFont="1" applyBorder="1" applyAlignment="1">
      <alignment horizontal="center" vertical="center"/>
    </xf>
    <xf numFmtId="0" fontId="15" fillId="0" borderId="14" xfId="0" applyFont="1" applyBorder="1" applyAlignment="1">
      <alignment horizontal="center" wrapText="1"/>
    </xf>
    <xf numFmtId="0" fontId="15" fillId="0" borderId="15" xfId="0" applyFont="1" applyBorder="1" applyAlignment="1">
      <alignment horizontal="center" wrapText="1"/>
    </xf>
    <xf numFmtId="0" fontId="14" fillId="0" borderId="14" xfId="0" applyFont="1" applyBorder="1" applyAlignment="1">
      <alignment horizontal="center" wrapText="1"/>
    </xf>
    <xf numFmtId="0" fontId="14" fillId="0" borderId="15" xfId="0" applyFont="1" applyBorder="1" applyAlignment="1">
      <alignment horizontal="center" wrapText="1"/>
    </xf>
    <xf numFmtId="0" fontId="13" fillId="8" borderId="10" xfId="0" applyFont="1" applyFill="1" applyBorder="1" applyAlignment="1">
      <alignment horizontal="center"/>
    </xf>
    <xf numFmtId="0" fontId="13" fillId="8" borderId="11" xfId="0" applyFont="1" applyFill="1" applyBorder="1" applyAlignment="1">
      <alignment horizontal="center"/>
    </xf>
    <xf numFmtId="0" fontId="13" fillId="8" borderId="12" xfId="0" applyFont="1" applyFill="1" applyBorder="1" applyAlignment="1">
      <alignment horizontal="center"/>
    </xf>
    <xf numFmtId="0" fontId="13" fillId="8" borderId="10"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2"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17" xfId="0" applyFont="1" applyBorder="1" applyAlignment="1">
      <alignment horizontal="center" wrapText="1"/>
    </xf>
    <xf numFmtId="0" fontId="14" fillId="0" borderId="18" xfId="0" applyFont="1" applyBorder="1" applyAlignment="1">
      <alignment horizontal="center" wrapTex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63"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20" xfId="0" applyFont="1" applyBorder="1" applyAlignment="1">
      <alignment horizontal="center" vertical="center" wrapText="1"/>
    </xf>
    <xf numFmtId="0" fontId="13" fillId="8" borderId="30"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4" fillId="0" borderId="64" xfId="0" applyFont="1" applyBorder="1" applyAlignment="1">
      <alignment horizontal="center" vertical="center" wrapText="1"/>
    </xf>
    <xf numFmtId="0" fontId="14" fillId="0" borderId="56" xfId="0" applyFont="1" applyBorder="1" applyAlignment="1">
      <alignment horizontal="right" vertical="center" wrapText="1"/>
    </xf>
    <xf numFmtId="0" fontId="14" fillId="0" borderId="57" xfId="0" applyFont="1" applyBorder="1" applyAlignment="1">
      <alignment horizontal="right" vertical="center" wrapText="1"/>
    </xf>
    <xf numFmtId="0" fontId="25" fillId="10" borderId="73" xfId="0" applyFont="1" applyFill="1" applyBorder="1" applyAlignment="1">
      <alignment horizontal="right" wrapText="1"/>
    </xf>
    <xf numFmtId="0" fontId="25" fillId="10" borderId="74" xfId="0" applyFont="1" applyFill="1" applyBorder="1" applyAlignment="1">
      <alignment horizontal="right" wrapText="1"/>
    </xf>
    <xf numFmtId="0" fontId="25" fillId="10" borderId="75" xfId="0" applyFont="1" applyFill="1" applyBorder="1" applyAlignment="1">
      <alignment horizontal="right" wrapText="1"/>
    </xf>
    <xf numFmtId="0" fontId="14" fillId="0" borderId="73" xfId="0" applyFont="1" applyBorder="1" applyAlignment="1">
      <alignment horizontal="center"/>
    </xf>
    <xf numFmtId="0" fontId="14" fillId="0" borderId="74" xfId="0" applyFont="1" applyBorder="1" applyAlignment="1">
      <alignment horizontal="center"/>
    </xf>
    <xf numFmtId="0" fontId="14" fillId="0" borderId="76" xfId="0" applyFont="1" applyBorder="1" applyAlignment="1">
      <alignment horizontal="center"/>
    </xf>
    <xf numFmtId="0" fontId="14" fillId="0" borderId="70" xfId="0" applyFont="1" applyBorder="1" applyAlignment="1">
      <alignment horizontal="center"/>
    </xf>
    <xf numFmtId="0" fontId="14" fillId="0" borderId="1" xfId="0" applyFont="1" applyBorder="1" applyAlignment="1">
      <alignment horizontal="center"/>
    </xf>
    <xf numFmtId="0" fontId="14" fillId="0" borderId="71" xfId="0" applyFont="1" applyBorder="1" applyAlignment="1">
      <alignment horizontal="center"/>
    </xf>
    <xf numFmtId="0" fontId="14" fillId="0" borderId="7" xfId="0" applyFont="1" applyBorder="1" applyAlignment="1">
      <alignment horizontal="center"/>
    </xf>
    <xf numFmtId="0" fontId="13" fillId="0" borderId="24" xfId="0" applyFont="1" applyBorder="1" applyAlignment="1">
      <alignment horizontal="center" vertical="center" wrapText="1"/>
    </xf>
    <xf numFmtId="0" fontId="14" fillId="0" borderId="63" xfId="0" applyFont="1" applyBorder="1" applyAlignment="1">
      <alignment horizontal="left" vertical="center" wrapText="1"/>
    </xf>
    <xf numFmtId="0" fontId="14" fillId="0" borderId="64" xfId="0" applyFont="1" applyBorder="1" applyAlignment="1">
      <alignment horizontal="left" vertical="center" wrapText="1"/>
    </xf>
    <xf numFmtId="0" fontId="14" fillId="0" borderId="65" xfId="0" applyFont="1" applyBorder="1" applyAlignment="1">
      <alignment horizontal="left" vertical="center" wrapText="1"/>
    </xf>
    <xf numFmtId="0" fontId="7" fillId="2" borderId="14" xfId="0" applyFont="1" applyFill="1" applyBorder="1" applyAlignment="1">
      <alignment horizontal="center" vertical="center"/>
    </xf>
    <xf numFmtId="0" fontId="7" fillId="2" borderId="14"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13" fillId="5" borderId="14" xfId="0" applyFont="1" applyFill="1" applyBorder="1" applyAlignment="1">
      <alignment horizontal="center" vertical="center" wrapText="1"/>
    </xf>
    <xf numFmtId="0" fontId="13" fillId="5" borderId="25" xfId="0" applyFont="1" applyFill="1" applyBorder="1" applyAlignment="1">
      <alignment horizontal="center" vertical="center" wrapText="1"/>
    </xf>
    <xf numFmtId="9" fontId="16" fillId="0" borderId="14" xfId="1" applyFont="1" applyFill="1" applyBorder="1" applyAlignment="1">
      <alignment horizontal="center" vertical="center" wrapText="1"/>
    </xf>
    <xf numFmtId="9" fontId="16" fillId="0" borderId="25" xfId="1"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4" borderId="17" xfId="0" applyFont="1" applyFill="1" applyBorder="1" applyAlignment="1">
      <alignment horizontal="center" vertical="center"/>
    </xf>
    <xf numFmtId="0" fontId="15" fillId="0" borderId="17" xfId="0" applyFont="1" applyBorder="1" applyAlignment="1">
      <alignment horizontal="center" vertical="center"/>
    </xf>
    <xf numFmtId="0" fontId="15" fillId="0" borderId="27" xfId="0" applyFont="1" applyBorder="1" applyAlignment="1">
      <alignment horizontal="center" vertical="center"/>
    </xf>
    <xf numFmtId="0" fontId="20" fillId="5" borderId="24" xfId="0" applyFont="1" applyFill="1" applyBorder="1" applyAlignment="1">
      <alignment horizontal="center" vertical="center" wrapText="1"/>
    </xf>
    <xf numFmtId="9" fontId="16" fillId="0" borderId="26" xfId="1" applyFont="1" applyFill="1" applyBorder="1" applyAlignment="1">
      <alignment horizontal="center" vertical="center" wrapText="1"/>
    </xf>
    <xf numFmtId="9" fontId="16" fillId="0" borderId="17" xfId="1" applyFont="1" applyFill="1" applyBorder="1" applyAlignment="1">
      <alignment horizontal="center" vertical="center" wrapText="1"/>
    </xf>
    <xf numFmtId="0" fontId="20" fillId="4" borderId="14" xfId="0" applyFont="1" applyFill="1" applyBorder="1" applyAlignment="1">
      <alignment horizontal="center" vertical="center" wrapText="1"/>
    </xf>
    <xf numFmtId="17" fontId="15" fillId="0" borderId="17" xfId="0" applyNumberFormat="1" applyFont="1" applyBorder="1" applyAlignment="1">
      <alignment horizontal="center" vertical="center"/>
    </xf>
    <xf numFmtId="0" fontId="8" fillId="0" borderId="46" xfId="0" applyFont="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1" fillId="7" borderId="10"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12" xfId="0" applyFont="1" applyFill="1" applyBorder="1" applyAlignment="1">
      <alignment horizontal="center" vertical="center"/>
    </xf>
    <xf numFmtId="0" fontId="14" fillId="0" borderId="14" xfId="0" applyFont="1" applyBorder="1" applyAlignment="1">
      <alignment horizontal="left" wrapText="1"/>
    </xf>
    <xf numFmtId="0" fontId="14" fillId="0" borderId="15" xfId="0" applyFont="1" applyBorder="1" applyAlignment="1">
      <alignment horizontal="left" wrapText="1"/>
    </xf>
    <xf numFmtId="0" fontId="14" fillId="0" borderId="18" xfId="0" applyFont="1" applyBorder="1" applyAlignment="1">
      <alignment horizontal="left" vertical="center" wrapText="1"/>
    </xf>
    <xf numFmtId="0" fontId="14" fillId="0" borderId="15" xfId="0" applyFont="1" applyBorder="1" applyAlignment="1">
      <alignment horizontal="left" vertical="center"/>
    </xf>
    <xf numFmtId="0" fontId="11" fillId="7" borderId="10" xfId="0" applyFont="1" applyFill="1" applyBorder="1" applyAlignment="1">
      <alignment horizontal="center"/>
    </xf>
    <xf numFmtId="0" fontId="11" fillId="7" borderId="12" xfId="0" applyFont="1" applyFill="1" applyBorder="1" applyAlignment="1">
      <alignment horizontal="center"/>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13" fillId="4" borderId="24"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4" xfId="0" applyFont="1" applyFill="1" applyBorder="1" applyAlignment="1">
      <alignment horizontal="center" vertical="center" wrapText="1"/>
    </xf>
    <xf numFmtId="0" fontId="11" fillId="7" borderId="46" xfId="0" applyFont="1" applyFill="1" applyBorder="1" applyAlignment="1">
      <alignment horizontal="center"/>
    </xf>
    <xf numFmtId="0" fontId="11" fillId="7" borderId="47" xfId="0" applyFont="1" applyFill="1" applyBorder="1" applyAlignment="1">
      <alignment horizontal="center"/>
    </xf>
    <xf numFmtId="0" fontId="11" fillId="7" borderId="48" xfId="0" applyFont="1" applyFill="1" applyBorder="1" applyAlignment="1">
      <alignment horizontal="center"/>
    </xf>
    <xf numFmtId="0" fontId="11" fillId="7" borderId="28" xfId="0" applyFont="1" applyFill="1" applyBorder="1" applyAlignment="1">
      <alignment horizontal="center" vertical="center"/>
    </xf>
    <xf numFmtId="0" fontId="11" fillId="7" borderId="29" xfId="0" applyFont="1" applyFill="1" applyBorder="1" applyAlignment="1">
      <alignment horizontal="center" vertical="center"/>
    </xf>
    <xf numFmtId="0" fontId="13" fillId="4" borderId="25" xfId="0" applyFont="1" applyFill="1" applyBorder="1" applyAlignment="1">
      <alignment horizontal="center" vertical="center" wrapText="1"/>
    </xf>
    <xf numFmtId="164" fontId="10" fillId="0" borderId="17" xfId="2" applyFont="1" applyBorder="1" applyAlignment="1">
      <alignment horizontal="center" vertical="center" wrapText="1"/>
    </xf>
    <xf numFmtId="164" fontId="10" fillId="0" borderId="27" xfId="2" applyFont="1" applyBorder="1" applyAlignment="1">
      <alignment horizontal="center" vertical="center" wrapText="1"/>
    </xf>
    <xf numFmtId="0" fontId="8" fillId="5" borderId="24" xfId="0" applyFont="1" applyFill="1" applyBorder="1" applyAlignment="1">
      <alignment horizontal="left" vertical="center"/>
    </xf>
    <xf numFmtId="0" fontId="8" fillId="5" borderId="14" xfId="0" applyFont="1" applyFill="1" applyBorder="1" applyAlignment="1">
      <alignment horizontal="left" vertical="center"/>
    </xf>
    <xf numFmtId="0" fontId="10" fillId="0" borderId="14" xfId="0" applyFont="1" applyBorder="1" applyAlignment="1">
      <alignment horizontal="left" vertical="center" wrapText="1"/>
    </xf>
    <xf numFmtId="0" fontId="10" fillId="0" borderId="25" xfId="0" applyFont="1" applyBorder="1" applyAlignment="1">
      <alignment horizontal="left" vertical="center" wrapText="1"/>
    </xf>
    <xf numFmtId="0" fontId="8" fillId="0" borderId="28" xfId="0" applyFont="1" applyBorder="1" applyAlignment="1">
      <alignment horizontal="center"/>
    </xf>
    <xf numFmtId="0" fontId="8" fillId="0" borderId="11" xfId="0" applyFont="1" applyBorder="1" applyAlignment="1">
      <alignment horizontal="center"/>
    </xf>
    <xf numFmtId="0" fontId="8" fillId="0" borderId="29" xfId="0" applyFont="1" applyBorder="1" applyAlignment="1">
      <alignment horizontal="center"/>
    </xf>
    <xf numFmtId="0" fontId="8" fillId="5" borderId="14" xfId="0" applyFont="1" applyFill="1" applyBorder="1" applyAlignment="1">
      <alignment horizontal="center"/>
    </xf>
    <xf numFmtId="0" fontId="9" fillId="0" borderId="2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7" xfId="0" applyFont="1" applyBorder="1" applyAlignment="1">
      <alignment horizontal="left"/>
    </xf>
    <xf numFmtId="0" fontId="10" fillId="0" borderId="27" xfId="0" applyFont="1" applyBorder="1" applyAlignment="1">
      <alignment horizontal="left"/>
    </xf>
    <xf numFmtId="0" fontId="7" fillId="2" borderId="24"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3" fillId="8" borderId="24" xfId="0" applyFont="1" applyFill="1" applyBorder="1" applyAlignment="1">
      <alignment horizontal="center"/>
    </xf>
    <xf numFmtId="0" fontId="13" fillId="8" borderId="14" xfId="0" applyFont="1" applyFill="1" applyBorder="1" applyAlignment="1">
      <alignment horizontal="center"/>
    </xf>
    <xf numFmtId="0" fontId="13" fillId="8" borderId="25" xfId="0" applyFont="1" applyFill="1" applyBorder="1" applyAlignment="1">
      <alignment horizontal="center"/>
    </xf>
    <xf numFmtId="0" fontId="8" fillId="5" borderId="26" xfId="0" applyFont="1" applyFill="1" applyBorder="1" applyAlignment="1">
      <alignment horizontal="left" vertical="center"/>
    </xf>
    <xf numFmtId="0" fontId="8" fillId="5" borderId="17" xfId="0" applyFont="1" applyFill="1" applyBorder="1" applyAlignment="1">
      <alignment horizontal="left" vertical="center"/>
    </xf>
    <xf numFmtId="0" fontId="13" fillId="5" borderId="2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8" fillId="3" borderId="0" xfId="1" applyNumberFormat="1" applyFont="1" applyFill="1" applyBorder="1" applyAlignment="1">
      <alignment horizontal="right"/>
    </xf>
    <xf numFmtId="0" fontId="8" fillId="3" borderId="9" xfId="1" applyNumberFormat="1" applyFont="1" applyFill="1" applyBorder="1" applyAlignment="1">
      <alignment horizontal="right"/>
    </xf>
    <xf numFmtId="0" fontId="8" fillId="0" borderId="8" xfId="0" applyFont="1" applyBorder="1" applyAlignment="1">
      <alignment horizontal="right" vertical="center"/>
    </xf>
    <xf numFmtId="0" fontId="8" fillId="0" borderId="0" xfId="0" applyFont="1" applyAlignment="1">
      <alignment horizontal="right" vertical="center"/>
    </xf>
    <xf numFmtId="0" fontId="25" fillId="3" borderId="0" xfId="1" applyNumberFormat="1" applyFont="1" applyFill="1" applyBorder="1" applyAlignment="1">
      <alignment horizontal="right"/>
    </xf>
    <xf numFmtId="0" fontId="25" fillId="3" borderId="9" xfId="1" applyNumberFormat="1" applyFont="1" applyFill="1" applyBorder="1" applyAlignment="1">
      <alignment horizontal="right"/>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10" fillId="0" borderId="14" xfId="0" applyFont="1" applyBorder="1" applyAlignment="1">
      <alignment horizontal="left"/>
    </xf>
    <xf numFmtId="0" fontId="10" fillId="0" borderId="25" xfId="0" applyFont="1" applyBorder="1" applyAlignment="1">
      <alignment horizontal="left"/>
    </xf>
    <xf numFmtId="0" fontId="8" fillId="0" borderId="8"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5" borderId="11" xfId="0" applyFont="1" applyFill="1" applyBorder="1" applyAlignment="1">
      <alignment horizontal="center"/>
    </xf>
    <xf numFmtId="0" fontId="13" fillId="5" borderId="24" xfId="0" applyFont="1" applyFill="1" applyBorder="1" applyAlignment="1">
      <alignment horizontal="left" vertical="center"/>
    </xf>
    <xf numFmtId="0" fontId="13" fillId="5" borderId="14" xfId="0" applyFont="1" applyFill="1" applyBorder="1" applyAlignment="1">
      <alignment horizontal="left" vertical="center"/>
    </xf>
    <xf numFmtId="0" fontId="10" fillId="0" borderId="14" xfId="0" applyFont="1" applyBorder="1" applyAlignment="1">
      <alignment vertical="center"/>
    </xf>
    <xf numFmtId="0" fontId="10" fillId="0" borderId="25" xfId="0" applyFont="1" applyBorder="1" applyAlignment="1">
      <alignment vertical="center"/>
    </xf>
    <xf numFmtId="0" fontId="13" fillId="5" borderId="26" xfId="0" applyFont="1" applyFill="1" applyBorder="1" applyAlignment="1">
      <alignment horizontal="left" vertical="center"/>
    </xf>
    <xf numFmtId="0" fontId="13" fillId="5" borderId="17" xfId="0" applyFont="1" applyFill="1" applyBorder="1" applyAlignment="1">
      <alignment horizontal="left" vertical="center"/>
    </xf>
    <xf numFmtId="0" fontId="13" fillId="5" borderId="24"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25" xfId="0" applyFont="1" applyBorder="1" applyAlignment="1">
      <alignment horizontal="left" vertical="center" wrapText="1"/>
    </xf>
    <xf numFmtId="0" fontId="13" fillId="5" borderId="27" xfId="0" applyFont="1" applyFill="1" applyBorder="1" applyAlignment="1">
      <alignment horizontal="center" vertical="center" wrapText="1"/>
    </xf>
    <xf numFmtId="0" fontId="13" fillId="5" borderId="24"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3" fillId="5" borderId="56"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0" fillId="0" borderId="17" xfId="0" applyFont="1" applyBorder="1" applyAlignment="1">
      <alignment vertical="center" wrapText="1"/>
    </xf>
    <xf numFmtId="0" fontId="10" fillId="0" borderId="27" xfId="0" applyFont="1" applyBorder="1" applyAlignment="1">
      <alignment vertical="center" wrapText="1"/>
    </xf>
    <xf numFmtId="0" fontId="11" fillId="7" borderId="30"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31" xfId="0" applyFont="1" applyBorder="1" applyAlignment="1">
      <alignment horizontal="left" vertical="center" wrapText="1"/>
    </xf>
    <xf numFmtId="0" fontId="8" fillId="0" borderId="50" xfId="0" applyFont="1" applyBorder="1" applyAlignment="1">
      <alignment horizontal="center"/>
    </xf>
    <xf numFmtId="0" fontId="13" fillId="0" borderId="0" xfId="0" applyFont="1" applyAlignment="1">
      <alignment horizontal="right" vertical="center"/>
    </xf>
    <xf numFmtId="43" fontId="13" fillId="3" borderId="0" xfId="3" applyFont="1" applyFill="1" applyBorder="1" applyAlignment="1">
      <alignment horizontal="center"/>
    </xf>
    <xf numFmtId="43" fontId="13" fillId="3" borderId="9" xfId="3" applyFont="1" applyFill="1" applyBorder="1" applyAlignment="1">
      <alignment horizontal="center"/>
    </xf>
    <xf numFmtId="166" fontId="8" fillId="3" borderId="50" xfId="0" applyNumberFormat="1" applyFont="1" applyFill="1" applyBorder="1" applyAlignment="1">
      <alignment horizontal="right"/>
    </xf>
    <xf numFmtId="166" fontId="8" fillId="3" borderId="51" xfId="0" applyNumberFormat="1" applyFont="1" applyFill="1" applyBorder="1" applyAlignment="1">
      <alignment horizontal="right"/>
    </xf>
    <xf numFmtId="0" fontId="11" fillId="7" borderId="50" xfId="0" applyFont="1" applyFill="1" applyBorder="1" applyAlignment="1">
      <alignment horizontal="center"/>
    </xf>
    <xf numFmtId="10" fontId="11" fillId="7" borderId="50" xfId="1" applyNumberFormat="1" applyFont="1" applyFill="1" applyBorder="1" applyAlignment="1">
      <alignment horizontal="right"/>
    </xf>
    <xf numFmtId="10" fontId="11" fillId="7" borderId="51" xfId="1" applyNumberFormat="1" applyFont="1" applyFill="1" applyBorder="1" applyAlignment="1">
      <alignment horizontal="right"/>
    </xf>
    <xf numFmtId="0" fontId="10" fillId="0" borderId="17" xfId="0" applyFont="1" applyBorder="1" applyAlignment="1">
      <alignment horizontal="center" vertical="center"/>
    </xf>
    <xf numFmtId="0" fontId="10" fillId="0" borderId="3" xfId="0" applyFont="1" applyBorder="1" applyAlignment="1">
      <alignment horizontal="center"/>
    </xf>
    <xf numFmtId="0" fontId="10" fillId="0" borderId="14" xfId="0" applyFont="1" applyBorder="1" applyAlignment="1">
      <alignment horizontal="center" vertical="center"/>
    </xf>
    <xf numFmtId="0" fontId="10" fillId="0" borderId="67" xfId="0" applyFont="1" applyBorder="1" applyAlignment="1">
      <alignment horizontal="center"/>
    </xf>
    <xf numFmtId="0" fontId="8" fillId="0" borderId="5" xfId="0" applyFont="1" applyBorder="1" applyAlignment="1">
      <alignment horizontal="right"/>
    </xf>
    <xf numFmtId="0" fontId="8" fillId="8" borderId="24" xfId="0" applyFont="1" applyFill="1" applyBorder="1" applyAlignment="1">
      <alignment horizontal="center"/>
    </xf>
    <xf numFmtId="0" fontId="8" fillId="8" borderId="14" xfId="0" applyFont="1" applyFill="1" applyBorder="1" applyAlignment="1">
      <alignment horizontal="center"/>
    </xf>
    <xf numFmtId="0" fontId="8" fillId="8" borderId="25" xfId="0" applyFont="1" applyFill="1" applyBorder="1" applyAlignment="1">
      <alignment horizontal="center"/>
    </xf>
    <xf numFmtId="0" fontId="23" fillId="4" borderId="24"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4"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10" fillId="0" borderId="15" xfId="0" applyFont="1" applyBorder="1" applyAlignment="1">
      <alignment horizontal="center" vertical="center"/>
    </xf>
    <xf numFmtId="0" fontId="9" fillId="0" borderId="14" xfId="0" applyFont="1" applyBorder="1" applyAlignment="1">
      <alignment horizontal="center" wrapText="1"/>
    </xf>
    <xf numFmtId="0" fontId="9" fillId="0" borderId="15" xfId="0" applyFont="1" applyBorder="1" applyAlignment="1">
      <alignment horizontal="center" wrapText="1"/>
    </xf>
    <xf numFmtId="164" fontId="10" fillId="0" borderId="17" xfId="2" applyFont="1" applyBorder="1" applyAlignment="1">
      <alignment horizontal="center" vertical="center"/>
    </xf>
    <xf numFmtId="164" fontId="10" fillId="0" borderId="27" xfId="2" applyFont="1" applyBorder="1" applyAlignment="1">
      <alignment horizontal="center" vertical="center"/>
    </xf>
    <xf numFmtId="0" fontId="12" fillId="0" borderId="8"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11" fillId="7" borderId="30"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center" vertical="center" wrapText="1"/>
    </xf>
    <xf numFmtId="0" fontId="10" fillId="0" borderId="24" xfId="0" applyFont="1" applyBorder="1" applyAlignment="1">
      <alignment horizontal="center" vertical="center" wrapText="1"/>
    </xf>
    <xf numFmtId="9" fontId="19" fillId="0" borderId="26" xfId="1" applyFont="1" applyFill="1" applyBorder="1" applyAlignment="1">
      <alignment horizontal="center" vertical="center" wrapText="1"/>
    </xf>
    <xf numFmtId="9" fontId="19" fillId="0" borderId="17" xfId="1" applyFont="1" applyFill="1" applyBorder="1" applyAlignment="1">
      <alignment horizontal="center" vertical="center" wrapText="1"/>
    </xf>
    <xf numFmtId="17" fontId="14" fillId="0" borderId="17" xfId="0" applyNumberFormat="1" applyFont="1" applyBorder="1" applyAlignment="1">
      <alignment horizontal="center" vertical="center"/>
    </xf>
    <xf numFmtId="0" fontId="13" fillId="4" borderId="17" xfId="0" applyFont="1" applyFill="1" applyBorder="1" applyAlignment="1">
      <alignment horizontal="center" vertical="center"/>
    </xf>
    <xf numFmtId="0" fontId="14" fillId="0" borderId="27"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wrapText="1"/>
    </xf>
    <xf numFmtId="0" fontId="13" fillId="0" borderId="28" xfId="0" applyFont="1" applyBorder="1" applyAlignment="1">
      <alignment horizontal="center"/>
    </xf>
    <xf numFmtId="0" fontId="13" fillId="0" borderId="11" xfId="0" applyFont="1" applyBorder="1" applyAlignment="1">
      <alignment horizontal="center"/>
    </xf>
    <xf numFmtId="0" fontId="13" fillId="0" borderId="29" xfId="0" applyFont="1" applyBorder="1" applyAlignment="1">
      <alignment horizontal="center"/>
    </xf>
    <xf numFmtId="0" fontId="13" fillId="5" borderId="14" xfId="0" applyFont="1" applyFill="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0" fontId="10" fillId="0" borderId="9" xfId="0" applyFont="1" applyBorder="1" applyAlignment="1">
      <alignment horizontal="center"/>
    </xf>
    <xf numFmtId="0" fontId="13" fillId="3" borderId="0" xfId="1" applyNumberFormat="1" applyFont="1" applyFill="1" applyBorder="1" applyAlignment="1">
      <alignment horizontal="right"/>
    </xf>
    <xf numFmtId="0" fontId="13" fillId="3" borderId="9" xfId="1" applyNumberFormat="1" applyFont="1" applyFill="1" applyBorder="1" applyAlignment="1">
      <alignment horizontal="right"/>
    </xf>
    <xf numFmtId="0" fontId="13" fillId="0" borderId="8" xfId="0" applyFont="1" applyBorder="1" applyAlignment="1">
      <alignment horizontal="right" vertical="center"/>
    </xf>
    <xf numFmtId="43" fontId="13" fillId="3" borderId="0" xfId="3" applyFont="1" applyFill="1" applyBorder="1" applyAlignment="1">
      <alignment horizontal="right"/>
    </xf>
    <xf numFmtId="43" fontId="13" fillId="3" borderId="9" xfId="3" applyFont="1" applyFill="1" applyBorder="1" applyAlignment="1">
      <alignment horizontal="right"/>
    </xf>
    <xf numFmtId="0" fontId="13" fillId="5" borderId="11" xfId="0" applyFont="1" applyFill="1" applyBorder="1" applyAlignment="1">
      <alignment horizont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xf>
    <xf numFmtId="164" fontId="10" fillId="0" borderId="0" xfId="2" applyFont="1" applyAlignment="1">
      <alignment horizontal="center"/>
    </xf>
    <xf numFmtId="0" fontId="14" fillId="0" borderId="32" xfId="0" applyFont="1" applyBorder="1" applyAlignment="1">
      <alignment horizontal="left" vertical="center" wrapText="1"/>
    </xf>
    <xf numFmtId="0" fontId="14" fillId="0" borderId="40" xfId="0" applyFont="1" applyBorder="1" applyAlignment="1">
      <alignment horizontal="left" vertical="center" wrapText="1"/>
    </xf>
    <xf numFmtId="9" fontId="14" fillId="0" borderId="33" xfId="1" applyFont="1" applyBorder="1" applyAlignment="1">
      <alignment horizontal="center" vertical="center"/>
    </xf>
    <xf numFmtId="9" fontId="14" fillId="0" borderId="42" xfId="1" applyFont="1" applyBorder="1" applyAlignment="1">
      <alignment horizontal="center" vertical="center"/>
    </xf>
    <xf numFmtId="0" fontId="13" fillId="10" borderId="83" xfId="0" applyFont="1" applyFill="1" applyBorder="1" applyAlignment="1">
      <alignment horizontal="center" vertical="center" wrapText="1"/>
    </xf>
    <xf numFmtId="0" fontId="13" fillId="10" borderId="37" xfId="0" applyFont="1" applyFill="1" applyBorder="1" applyAlignment="1">
      <alignment horizontal="center" vertical="center" wrapText="1"/>
    </xf>
    <xf numFmtId="9" fontId="13" fillId="10" borderId="84" xfId="1" applyFont="1" applyFill="1" applyBorder="1" applyAlignment="1">
      <alignment horizontal="center" vertical="center"/>
    </xf>
    <xf numFmtId="9" fontId="13" fillId="10" borderId="39" xfId="1" applyFont="1" applyFill="1" applyBorder="1" applyAlignment="1">
      <alignment horizontal="center" vertical="center"/>
    </xf>
    <xf numFmtId="0" fontId="14" fillId="0" borderId="41"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1" xfId="0" applyFont="1" applyBorder="1" applyAlignment="1">
      <alignment horizontal="center" vertical="center"/>
    </xf>
    <xf numFmtId="0" fontId="13" fillId="0" borderId="26" xfId="0" applyFont="1" applyBorder="1" applyAlignment="1">
      <alignment horizontal="center" vertical="center"/>
    </xf>
    <xf numFmtId="0" fontId="13" fillId="0" borderId="17" xfId="0" applyFont="1" applyBorder="1" applyAlignment="1">
      <alignment horizontal="center" vertical="center"/>
    </xf>
    <xf numFmtId="0" fontId="14" fillId="0" borderId="11" xfId="0" applyFont="1" applyBorder="1" applyAlignment="1">
      <alignment horizontal="center"/>
    </xf>
    <xf numFmtId="0" fontId="14" fillId="0" borderId="29" xfId="0" applyFont="1" applyBorder="1" applyAlignment="1">
      <alignment horizontal="center"/>
    </xf>
    <xf numFmtId="0" fontId="14" fillId="0" borderId="17" xfId="0" applyFont="1" applyBorder="1" applyAlignment="1">
      <alignment horizontal="center"/>
    </xf>
    <xf numFmtId="0" fontId="14" fillId="0" borderId="27" xfId="0" applyFont="1" applyBorder="1" applyAlignment="1">
      <alignment horizontal="center"/>
    </xf>
    <xf numFmtId="0" fontId="13" fillId="0" borderId="8" xfId="0" applyFont="1" applyBorder="1" applyAlignment="1">
      <alignment horizontal="left"/>
    </xf>
    <xf numFmtId="0" fontId="13" fillId="0" borderId="0" xfId="0" applyFont="1" applyAlignment="1">
      <alignment horizontal="left"/>
    </xf>
    <xf numFmtId="0" fontId="8" fillId="5" borderId="2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0" fillId="0" borderId="14" xfId="0" applyFont="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8" fillId="4" borderId="14" xfId="0" applyFont="1" applyFill="1" applyBorder="1" applyAlignment="1">
      <alignment horizontal="center" vertical="center" wrapText="1"/>
    </xf>
    <xf numFmtId="9" fontId="10" fillId="0" borderId="14" xfId="1" applyFont="1" applyFill="1" applyBorder="1" applyAlignment="1">
      <alignment horizontal="center" vertical="center" wrapText="1"/>
    </xf>
    <xf numFmtId="9" fontId="10" fillId="0" borderId="25" xfId="1" applyFont="1" applyFill="1" applyBorder="1" applyAlignment="1">
      <alignment horizontal="center" vertical="center" wrapText="1"/>
    </xf>
    <xf numFmtId="9" fontId="10" fillId="0" borderId="24" xfId="1" applyFont="1" applyFill="1" applyBorder="1" applyAlignment="1">
      <alignment horizontal="center" vertical="center" wrapText="1"/>
    </xf>
    <xf numFmtId="17" fontId="10" fillId="0" borderId="14" xfId="0" applyNumberFormat="1" applyFont="1" applyBorder="1" applyAlignment="1">
      <alignment horizontal="center" vertical="center"/>
    </xf>
    <xf numFmtId="0" fontId="8" fillId="4" borderId="14" xfId="0"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8" fillId="5" borderId="24"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10" fillId="0" borderId="26" xfId="0" applyFont="1" applyBorder="1" applyAlignment="1">
      <alignment horizontal="left" vertical="center" wrapText="1"/>
    </xf>
    <xf numFmtId="0" fontId="13" fillId="0" borderId="54" xfId="0" applyFont="1" applyBorder="1" applyAlignment="1">
      <alignment horizontal="center"/>
    </xf>
    <xf numFmtId="0" fontId="13" fillId="0" borderId="5" xfId="0" applyFont="1" applyBorder="1" applyAlignment="1">
      <alignment horizontal="center"/>
    </xf>
    <xf numFmtId="0" fontId="13" fillId="0" borderId="55" xfId="0" applyFont="1" applyBorder="1" applyAlignment="1">
      <alignment horizontal="center"/>
    </xf>
    <xf numFmtId="0" fontId="12" fillId="4" borderId="24" xfId="0" applyFont="1" applyFill="1" applyBorder="1" applyAlignment="1">
      <alignment horizontal="center" vertical="center"/>
    </xf>
    <xf numFmtId="0" fontId="12" fillId="4" borderId="14" xfId="0" applyFont="1" applyFill="1" applyBorder="1" applyAlignment="1">
      <alignment horizontal="center" vertical="center"/>
    </xf>
    <xf numFmtId="0" fontId="8" fillId="5" borderId="63"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4" fillId="0" borderId="8" xfId="0" applyFont="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3" fillId="5" borderId="0" xfId="0" applyFont="1" applyFill="1" applyAlignment="1">
      <alignment horizontal="center"/>
    </xf>
    <xf numFmtId="0" fontId="14" fillId="0" borderId="25" xfId="0" applyFont="1" applyBorder="1" applyAlignment="1">
      <alignment horizontal="left" vertical="center" wrapText="1"/>
    </xf>
    <xf numFmtId="0" fontId="14" fillId="0" borderId="17" xfId="0" applyFont="1" applyBorder="1" applyAlignment="1">
      <alignment horizontal="left"/>
    </xf>
    <xf numFmtId="0" fontId="14" fillId="0" borderId="27" xfId="0" applyFont="1" applyBorder="1" applyAlignment="1">
      <alignment horizontal="left"/>
    </xf>
    <xf numFmtId="9" fontId="14" fillId="0" borderId="25" xfId="1" applyFont="1" applyBorder="1" applyAlignment="1">
      <alignment horizontal="center" vertical="center"/>
    </xf>
    <xf numFmtId="0" fontId="14" fillId="0" borderId="24" xfId="0" applyFont="1" applyBorder="1" applyAlignment="1">
      <alignment horizontal="left" vertical="center" wrapText="1"/>
    </xf>
    <xf numFmtId="0" fontId="14" fillId="0" borderId="32" xfId="0" applyFont="1" applyBorder="1" applyAlignment="1">
      <alignment horizontal="center" vertical="center" wrapText="1"/>
    </xf>
    <xf numFmtId="0" fontId="14" fillId="0" borderId="4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4" fillId="0" borderId="45"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3" fillId="5" borderId="14" xfId="0" applyFont="1" applyFill="1" applyBorder="1" applyAlignment="1">
      <alignment horizontal="center" vertical="center"/>
    </xf>
    <xf numFmtId="0" fontId="14" fillId="0" borderId="8" xfId="0" applyFont="1" applyBorder="1" applyAlignment="1">
      <alignment horizontal="right"/>
    </xf>
    <xf numFmtId="0" fontId="14" fillId="0" borderId="0" xfId="0" applyFont="1" applyAlignment="1">
      <alignment horizontal="right"/>
    </xf>
    <xf numFmtId="9" fontId="13" fillId="3" borderId="0" xfId="1" applyFont="1" applyFill="1" applyBorder="1" applyAlignment="1">
      <alignment horizontal="right"/>
    </xf>
    <xf numFmtId="9" fontId="13" fillId="3" borderId="9" xfId="1" applyFont="1" applyFill="1" applyBorder="1" applyAlignment="1">
      <alignment horizontal="right"/>
    </xf>
    <xf numFmtId="9" fontId="14" fillId="3" borderId="0" xfId="1" applyFont="1" applyFill="1" applyBorder="1" applyAlignment="1">
      <alignment horizontal="right"/>
    </xf>
    <xf numFmtId="9" fontId="14" fillId="3" borderId="9" xfId="1" applyFont="1" applyFill="1" applyBorder="1" applyAlignment="1">
      <alignment horizontal="right"/>
    </xf>
    <xf numFmtId="0" fontId="11" fillId="7" borderId="8" xfId="0" applyFont="1" applyFill="1" applyBorder="1" applyAlignment="1">
      <alignment horizontal="center" vertical="center"/>
    </xf>
    <xf numFmtId="0" fontId="11" fillId="7" borderId="0" xfId="0" applyFont="1" applyFill="1" applyAlignment="1">
      <alignment horizontal="center" vertical="center"/>
    </xf>
    <xf numFmtId="9" fontId="11" fillId="7" borderId="0" xfId="1" applyFont="1" applyFill="1" applyBorder="1" applyAlignment="1">
      <alignment horizontal="center" vertical="center"/>
    </xf>
    <xf numFmtId="9" fontId="11" fillId="7" borderId="9" xfId="1" applyFont="1" applyFill="1" applyBorder="1" applyAlignment="1">
      <alignment horizontal="center" vertical="center"/>
    </xf>
    <xf numFmtId="0" fontId="14" fillId="0" borderId="20" xfId="0" applyFont="1" applyBorder="1" applyAlignment="1">
      <alignment horizontal="left" vertical="center" wrapText="1"/>
    </xf>
    <xf numFmtId="0" fontId="14" fillId="0" borderId="41" xfId="0" applyFont="1" applyBorder="1" applyAlignment="1">
      <alignment horizontal="left" vertical="center" wrapText="1"/>
    </xf>
    <xf numFmtId="9" fontId="10" fillId="0" borderId="33" xfId="1" applyFont="1" applyBorder="1" applyAlignment="1">
      <alignment horizontal="center" vertical="center"/>
    </xf>
    <xf numFmtId="9" fontId="10" fillId="0" borderId="42" xfId="1" applyFont="1" applyBorder="1" applyAlignment="1">
      <alignment horizontal="center" vertical="center"/>
    </xf>
    <xf numFmtId="9" fontId="10" fillId="0" borderId="84" xfId="1" applyFont="1" applyBorder="1" applyAlignment="1">
      <alignment horizontal="center" vertical="center"/>
    </xf>
    <xf numFmtId="0" fontId="8" fillId="8" borderId="44" xfId="0" applyFont="1" applyFill="1" applyBorder="1" applyAlignment="1">
      <alignment horizontal="center" vertical="center" wrapText="1"/>
    </xf>
    <xf numFmtId="0" fontId="8" fillId="8" borderId="38" xfId="0" applyFont="1" applyFill="1" applyBorder="1" applyAlignment="1">
      <alignment horizontal="center" vertical="center" wrapText="1"/>
    </xf>
    <xf numFmtId="9" fontId="8" fillId="8" borderId="45" xfId="1" applyFont="1" applyFill="1" applyBorder="1" applyAlignment="1">
      <alignment horizontal="center" vertical="center"/>
    </xf>
    <xf numFmtId="9" fontId="8" fillId="8" borderId="39" xfId="1" applyFont="1" applyFill="1" applyBorder="1" applyAlignment="1">
      <alignment horizontal="center" vertical="center"/>
    </xf>
    <xf numFmtId="165" fontId="10" fillId="0" borderId="33" xfId="1" applyNumberFormat="1" applyFont="1" applyBorder="1" applyAlignment="1">
      <alignment horizontal="center" vertical="center"/>
    </xf>
    <xf numFmtId="165" fontId="10" fillId="0" borderId="42" xfId="1" applyNumberFormat="1" applyFont="1" applyBorder="1" applyAlignment="1">
      <alignment horizontal="center" vertical="center"/>
    </xf>
    <xf numFmtId="0" fontId="8" fillId="8" borderId="41"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11" xfId="0" applyFont="1" applyBorder="1" applyAlignment="1">
      <alignment horizontal="center" vertic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10" fillId="0" borderId="11" xfId="0" applyFont="1" applyBorder="1" applyAlignment="1">
      <alignment horizontal="center"/>
    </xf>
    <xf numFmtId="0" fontId="10" fillId="0" borderId="29" xfId="0" applyFont="1" applyBorder="1" applyAlignment="1">
      <alignment horizontal="center"/>
    </xf>
    <xf numFmtId="0" fontId="10" fillId="0" borderId="17" xfId="0" applyFont="1" applyBorder="1" applyAlignment="1">
      <alignment horizontal="center"/>
    </xf>
    <xf numFmtId="0" fontId="10" fillId="0" borderId="27" xfId="0" applyFont="1" applyBorder="1" applyAlignment="1">
      <alignment horizontal="center"/>
    </xf>
    <xf numFmtId="0" fontId="8" fillId="0" borderId="8" xfId="0" applyFont="1" applyBorder="1" applyAlignment="1">
      <alignment horizontal="left"/>
    </xf>
    <xf numFmtId="0" fontId="8" fillId="0" borderId="0" xfId="0" applyFont="1" applyAlignment="1">
      <alignment horizontal="left"/>
    </xf>
    <xf numFmtId="9" fontId="10" fillId="0" borderId="25" xfId="1" applyFont="1" applyBorder="1" applyAlignment="1">
      <alignment horizontal="center" vertical="center"/>
    </xf>
    <xf numFmtId="9" fontId="10" fillId="0" borderId="33" xfId="1" applyFont="1" applyFill="1" applyBorder="1" applyAlignment="1">
      <alignment horizontal="center" vertical="center"/>
    </xf>
    <xf numFmtId="9" fontId="10" fillId="0" borderId="42" xfId="1" applyFont="1" applyFill="1" applyBorder="1" applyAlignment="1">
      <alignment horizontal="center" vertical="center"/>
    </xf>
    <xf numFmtId="0" fontId="8" fillId="5" borderId="14" xfId="0" applyFont="1" applyFill="1" applyBorder="1" applyAlignment="1">
      <alignment horizontal="center" vertical="center"/>
    </xf>
    <xf numFmtId="0" fontId="10" fillId="0" borderId="8" xfId="0" applyFont="1" applyBorder="1" applyAlignment="1">
      <alignment horizontal="right"/>
    </xf>
    <xf numFmtId="0" fontId="10" fillId="0" borderId="0" xfId="0" applyFont="1" applyAlignment="1">
      <alignment horizontal="right"/>
    </xf>
    <xf numFmtId="9" fontId="10" fillId="0" borderId="0" xfId="1" applyFont="1" applyFill="1" applyBorder="1" applyAlignment="1">
      <alignment horizontal="right"/>
    </xf>
    <xf numFmtId="9" fontId="10" fillId="0" borderId="9" xfId="1" applyFont="1" applyFill="1" applyBorder="1" applyAlignment="1">
      <alignment horizontal="right"/>
    </xf>
    <xf numFmtId="10" fontId="11" fillId="7" borderId="0" xfId="1" applyNumberFormat="1" applyFont="1" applyFill="1" applyBorder="1" applyAlignment="1">
      <alignment horizontal="right" vertical="center"/>
    </xf>
    <xf numFmtId="10" fontId="11" fillId="7" borderId="9" xfId="1" applyNumberFormat="1" applyFont="1" applyFill="1" applyBorder="1" applyAlignment="1">
      <alignment horizontal="right" vertical="center"/>
    </xf>
    <xf numFmtId="0" fontId="8" fillId="0" borderId="43" xfId="0" applyFont="1" applyBorder="1" applyAlignment="1">
      <alignment horizontal="center" vertical="center" wrapText="1"/>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8" fillId="0" borderId="8" xfId="0" applyFont="1" applyBorder="1" applyAlignment="1">
      <alignment horizontal="right"/>
    </xf>
    <xf numFmtId="9" fontId="8" fillId="0" borderId="0" xfId="1" applyFont="1" applyFill="1" applyBorder="1" applyAlignment="1">
      <alignment horizontal="right"/>
    </xf>
    <xf numFmtId="9" fontId="8" fillId="0" borderId="9" xfId="1" applyFont="1" applyFill="1" applyBorder="1" applyAlignment="1">
      <alignment horizontal="right"/>
    </xf>
    <xf numFmtId="0" fontId="11" fillId="7" borderId="24" xfId="0" applyFont="1" applyFill="1" applyBorder="1" applyAlignment="1">
      <alignment horizontal="center"/>
    </xf>
    <xf numFmtId="0" fontId="11" fillId="7" borderId="14" xfId="0" applyFont="1" applyFill="1" applyBorder="1" applyAlignment="1">
      <alignment horizontal="center"/>
    </xf>
    <xf numFmtId="0" fontId="11" fillId="7" borderId="25" xfId="0" applyFont="1" applyFill="1" applyBorder="1" applyAlignment="1">
      <alignment horizontal="center"/>
    </xf>
    <xf numFmtId="0" fontId="8" fillId="5" borderId="0" xfId="0" applyFont="1" applyFill="1" applyAlignment="1">
      <alignment horizontal="center"/>
    </xf>
    <xf numFmtId="0" fontId="7" fillId="2" borderId="13" xfId="0" applyFont="1" applyFill="1" applyBorder="1" applyAlignment="1">
      <alignment horizontal="center" vertical="center"/>
    </xf>
    <xf numFmtId="0" fontId="3" fillId="0" borderId="15" xfId="0" applyFont="1" applyBorder="1" applyAlignment="1">
      <alignment horizontal="center" vertical="center"/>
    </xf>
    <xf numFmtId="0" fontId="8" fillId="0" borderId="54" xfId="0" applyFont="1" applyBorder="1" applyAlignment="1">
      <alignment horizontal="center" vertical="center"/>
    </xf>
    <xf numFmtId="0" fontId="8" fillId="0" borderId="5" xfId="0" applyFont="1" applyBorder="1" applyAlignment="1">
      <alignment horizontal="center" vertical="center"/>
    </xf>
    <xf numFmtId="0" fontId="8" fillId="0" borderId="5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40" xfId="0" applyFont="1" applyBorder="1" applyAlignment="1">
      <alignment horizontal="left" vertical="center" wrapText="1"/>
    </xf>
    <xf numFmtId="0" fontId="8" fillId="8" borderId="86" xfId="0" applyFont="1" applyFill="1" applyBorder="1" applyAlignment="1">
      <alignment horizontal="center" vertical="center" wrapText="1"/>
    </xf>
    <xf numFmtId="0" fontId="8" fillId="8" borderId="87" xfId="0" applyFont="1" applyFill="1" applyBorder="1" applyAlignment="1">
      <alignment horizontal="center" vertical="center" wrapText="1"/>
    </xf>
    <xf numFmtId="0" fontId="8" fillId="8" borderId="11" xfId="0" applyFont="1" applyFill="1" applyBorder="1" applyAlignment="1">
      <alignment horizontal="center" vertical="center" wrapText="1"/>
    </xf>
    <xf numFmtId="2" fontId="8" fillId="8" borderId="88" xfId="0" applyNumberFormat="1" applyFont="1" applyFill="1" applyBorder="1" applyAlignment="1">
      <alignment horizontal="center" vertical="center"/>
    </xf>
    <xf numFmtId="2" fontId="8" fillId="8" borderId="89" xfId="0" applyNumberFormat="1" applyFont="1" applyFill="1" applyBorder="1" applyAlignment="1">
      <alignment horizontal="center" vertical="center"/>
    </xf>
    <xf numFmtId="0" fontId="10" fillId="0" borderId="20" xfId="0" applyFont="1" applyBorder="1" applyAlignment="1">
      <alignment horizontal="left" vertical="center" wrapText="1"/>
    </xf>
    <xf numFmtId="0" fontId="10" fillId="0" borderId="41" xfId="0" applyFont="1" applyBorder="1" applyAlignment="1">
      <alignment horizontal="left" vertical="center" wrapText="1"/>
    </xf>
    <xf numFmtId="0" fontId="10" fillId="0" borderId="24" xfId="0" applyFont="1" applyBorder="1" applyAlignment="1">
      <alignment horizontal="left" vertical="center" wrapText="1"/>
    </xf>
    <xf numFmtId="164" fontId="8" fillId="5" borderId="14" xfId="2" applyFont="1" applyFill="1" applyBorder="1" applyAlignment="1">
      <alignment horizontal="center" vertical="center" wrapText="1"/>
    </xf>
    <xf numFmtId="9" fontId="11" fillId="7" borderId="0" xfId="1" applyFont="1" applyFill="1" applyBorder="1" applyAlignment="1">
      <alignment horizontal="right" vertical="center"/>
    </xf>
    <xf numFmtId="9" fontId="11" fillId="7" borderId="9" xfId="1" applyFont="1" applyFill="1" applyBorder="1" applyAlignment="1">
      <alignment horizontal="right" vertical="center"/>
    </xf>
    <xf numFmtId="2" fontId="8" fillId="0" borderId="0" xfId="1" applyNumberFormat="1" applyFont="1" applyFill="1" applyBorder="1" applyAlignment="1">
      <alignment horizontal="right"/>
    </xf>
    <xf numFmtId="2" fontId="8" fillId="0" borderId="9" xfId="1" applyNumberFormat="1" applyFont="1" applyFill="1" applyBorder="1" applyAlignment="1">
      <alignment horizontal="right"/>
    </xf>
    <xf numFmtId="9" fontId="9" fillId="0" borderId="14" xfId="1" applyFont="1" applyFill="1" applyBorder="1" applyAlignment="1">
      <alignment horizontal="center" vertical="center" wrapText="1"/>
    </xf>
    <xf numFmtId="9" fontId="9" fillId="0" borderId="25" xfId="1" applyFont="1" applyFill="1" applyBorder="1" applyAlignment="1">
      <alignment horizontal="center" vertical="center" wrapText="1"/>
    </xf>
    <xf numFmtId="0" fontId="8" fillId="5" borderId="82" xfId="0" applyFont="1" applyFill="1" applyBorder="1" applyAlignment="1">
      <alignment horizontal="left" vertical="center"/>
    </xf>
    <xf numFmtId="0" fontId="8" fillId="5" borderId="64" xfId="0" applyFont="1" applyFill="1" applyBorder="1" applyAlignment="1">
      <alignment horizontal="left" vertical="center"/>
    </xf>
    <xf numFmtId="0" fontId="8" fillId="5" borderId="65" xfId="0" applyFont="1" applyFill="1" applyBorder="1" applyAlignment="1">
      <alignment horizontal="left"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0" fillId="0" borderId="81" xfId="0" applyFont="1" applyBorder="1" applyAlignment="1">
      <alignment horizontal="left" vertical="center"/>
    </xf>
    <xf numFmtId="0" fontId="10" fillId="0" borderId="54" xfId="0" applyFont="1" applyBorder="1" applyAlignment="1">
      <alignment horizontal="center"/>
    </xf>
    <xf numFmtId="0" fontId="10" fillId="0" borderId="5" xfId="0" applyFont="1" applyBorder="1" applyAlignment="1">
      <alignment horizontal="center"/>
    </xf>
    <xf numFmtId="0" fontId="10" fillId="0" borderId="55" xfId="0" applyFont="1" applyBorder="1" applyAlignment="1">
      <alignment horizontal="center"/>
    </xf>
    <xf numFmtId="9" fontId="14" fillId="0" borderId="25" xfId="1" applyFont="1" applyFill="1" applyBorder="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0E2E74"/>
      <color rgb="FF000000"/>
      <color rgb="FF1C325A"/>
      <color rgb="FF73A9DB"/>
      <color rgb="FFE8BA94"/>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257175</xdr:colOff>
      <xdr:row>18</xdr:row>
      <xdr:rowOff>114300</xdr:rowOff>
    </xdr:from>
    <xdr:to>
      <xdr:col>8</xdr:col>
      <xdr:colOff>259080</xdr:colOff>
      <xdr:row>20</xdr:row>
      <xdr:rowOff>291465</xdr:rowOff>
    </xdr:to>
    <mc:AlternateContent xmlns:mc="http://schemas.openxmlformats.org/markup-compatibility/2006" xmlns:a14="http://schemas.microsoft.com/office/drawing/2010/main">
      <mc:Choice Requires="a14">
        <xdr:sp macro="" textlink="">
          <xdr:nvSpPr>
            <xdr:cNvPr id="4" name="Cuadro de texto 176330381">
              <a:extLst>
                <a:ext uri="{FF2B5EF4-FFF2-40B4-BE49-F238E27FC236}">
                  <a16:creationId xmlns:a16="http://schemas.microsoft.com/office/drawing/2014/main" id="{82BFEC72-7683-DF41-FB64-6508D7B1A258}"/>
                </a:ext>
              </a:extLst>
            </xdr:cNvPr>
            <xdr:cNvSpPr txBox="1"/>
          </xdr:nvSpPr>
          <xdr:spPr>
            <a:xfrm>
              <a:off x="4200525" y="612457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𝐷𝑜𝑡</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𝐻𝑎𝑏</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)(365)</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76330381">
              <a:extLst>
                <a:ext uri="{FF2B5EF4-FFF2-40B4-BE49-F238E27FC236}">
                  <a16:creationId xmlns:a16="http://schemas.microsoft.com/office/drawing/2014/main" id="{82BFEC72-7683-DF41-FB64-6508D7B1A258}"/>
                </a:ext>
              </a:extLst>
            </xdr:cNvPr>
            <xdr:cNvSpPr txBox="1"/>
          </xdr:nvSpPr>
          <xdr:spPr>
            <a:xfrm>
              <a:off x="4200525" y="612457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𝐷𝑜𝑡=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(𝐻𝑎𝑏)(365)</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66675</xdr:colOff>
      <xdr:row>20</xdr:row>
      <xdr:rowOff>152400</xdr:rowOff>
    </xdr:from>
    <xdr:to>
      <xdr:col>8</xdr:col>
      <xdr:colOff>581024</xdr:colOff>
      <xdr:row>20</xdr:row>
      <xdr:rowOff>1095375</xdr:rowOff>
    </xdr:to>
    <xdr:sp macro="" textlink="">
      <xdr:nvSpPr>
        <xdr:cNvPr id="5" name="Cuadro de texto 23">
          <a:extLst>
            <a:ext uri="{FF2B5EF4-FFF2-40B4-BE49-F238E27FC236}">
              <a16:creationId xmlns:a16="http://schemas.microsoft.com/office/drawing/2014/main" id="{C02816E8-431D-4A48-2B4B-C4ECAE457712}"/>
            </a:ext>
          </a:extLst>
        </xdr:cNvPr>
        <xdr:cNvSpPr txBox="1"/>
      </xdr:nvSpPr>
      <xdr:spPr>
        <a:xfrm>
          <a:off x="4010025" y="6477000"/>
          <a:ext cx="2114549" cy="9429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276225</xdr:colOff>
      <xdr:row>28</xdr:row>
      <xdr:rowOff>180975</xdr:rowOff>
    </xdr:from>
    <xdr:to>
      <xdr:col>8</xdr:col>
      <xdr:colOff>209550</xdr:colOff>
      <xdr:row>29</xdr:row>
      <xdr:rowOff>413385</xdr:rowOff>
    </xdr:to>
    <xdr:sp macro="" textlink="">
      <xdr:nvSpPr>
        <xdr:cNvPr id="6" name="Cuadro de texto 2077273788">
          <a:extLst>
            <a:ext uri="{FF2B5EF4-FFF2-40B4-BE49-F238E27FC236}">
              <a16:creationId xmlns:a16="http://schemas.microsoft.com/office/drawing/2014/main" id="{4FCC57DA-4EA5-056A-3A5B-6EBDB1884967}"/>
            </a:ext>
          </a:extLst>
        </xdr:cNvPr>
        <xdr:cNvSpPr txBox="1"/>
      </xdr:nvSpPr>
      <xdr:spPr>
        <a:xfrm>
          <a:off x="4219575" y="9677400"/>
          <a:ext cx="1533525" cy="432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Vapp------------------------------HabT</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Aep                                  X</a:t>
          </a:r>
          <a:endParaRPr lang="en-US" sz="1100" kern="100">
            <a:effectLst/>
            <a:ea typeface="Calibri" panose="020F0502020204030204" pitchFamily="34" charset="0"/>
            <a:cs typeface="Times New Roman" panose="02020603050405020304" pitchFamily="18" charset="0"/>
          </a:endParaRPr>
        </a:p>
      </xdr:txBody>
    </xdr:sp>
    <xdr:clientData/>
  </xdr:twoCellAnchor>
  <xdr:twoCellAnchor>
    <xdr:from>
      <xdr:col>6</xdr:col>
      <xdr:colOff>28575</xdr:colOff>
      <xdr:row>29</xdr:row>
      <xdr:rowOff>333375</xdr:rowOff>
    </xdr:from>
    <xdr:to>
      <xdr:col>9</xdr:col>
      <xdr:colOff>66675</xdr:colOff>
      <xdr:row>30</xdr:row>
      <xdr:rowOff>76200</xdr:rowOff>
    </xdr:to>
    <xdr:sp macro="" textlink="">
      <xdr:nvSpPr>
        <xdr:cNvPr id="7" name="Cuadro de texto 23">
          <a:extLst>
            <a:ext uri="{FF2B5EF4-FFF2-40B4-BE49-F238E27FC236}">
              <a16:creationId xmlns:a16="http://schemas.microsoft.com/office/drawing/2014/main" id="{81B0E4EF-B16F-3677-B9BD-4654939E42D3}"/>
            </a:ext>
          </a:extLst>
        </xdr:cNvPr>
        <xdr:cNvSpPr txBox="1"/>
      </xdr:nvSpPr>
      <xdr:spPr>
        <a:xfrm>
          <a:off x="3971925" y="10029825"/>
          <a:ext cx="2266950" cy="1066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 totales.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0"/>
            </a:spcAft>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Aep.-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Agua extraída de pozo.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142875</xdr:colOff>
      <xdr:row>36</xdr:row>
      <xdr:rowOff>161925</xdr:rowOff>
    </xdr:from>
    <xdr:to>
      <xdr:col>8</xdr:col>
      <xdr:colOff>144780</xdr:colOff>
      <xdr:row>37</xdr:row>
      <xdr:rowOff>314325</xdr:rowOff>
    </xdr:to>
    <mc:AlternateContent xmlns:mc="http://schemas.openxmlformats.org/markup-compatibility/2006" xmlns:a14="http://schemas.microsoft.com/office/drawing/2010/main">
      <mc:Choice Requires="a14">
        <xdr:sp macro="" textlink="">
          <xdr:nvSpPr>
            <xdr:cNvPr id="8" name="Cuadro de texto 82490981">
              <a:extLst>
                <a:ext uri="{FF2B5EF4-FFF2-40B4-BE49-F238E27FC236}">
                  <a16:creationId xmlns:a16="http://schemas.microsoft.com/office/drawing/2014/main" id="{79DF9101-722C-FE38-6D8C-F01952A1AD08}"/>
                </a:ext>
              </a:extLst>
            </xdr:cNvPr>
            <xdr:cNvSpPr txBox="1"/>
          </xdr:nvSpPr>
          <xdr:spPr>
            <a:xfrm>
              <a:off x="4086225" y="131921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𝑃𝑎𝑅</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𝑃𝑟𝑒𝐴</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𝑇𝑑𝑃</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82490981">
              <a:extLst>
                <a:ext uri="{FF2B5EF4-FFF2-40B4-BE49-F238E27FC236}">
                  <a16:creationId xmlns:a16="http://schemas.microsoft.com/office/drawing/2014/main" id="{79DF9101-722C-FE38-6D8C-F01952A1AD08}"/>
                </a:ext>
              </a:extLst>
            </xdr:cNvPr>
            <xdr:cNvSpPr txBox="1"/>
          </xdr:nvSpPr>
          <xdr:spPr>
            <a:xfrm>
              <a:off x="4086225" y="131921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𝑃𝑎𝑅=  𝑃𝑟𝑒𝐴</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𝑇𝑑𝑃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28576</xdr:colOff>
      <xdr:row>37</xdr:row>
      <xdr:rowOff>171451</xdr:rowOff>
    </xdr:from>
    <xdr:to>
      <xdr:col>9</xdr:col>
      <xdr:colOff>28575</xdr:colOff>
      <xdr:row>38</xdr:row>
      <xdr:rowOff>1</xdr:rowOff>
    </xdr:to>
    <xdr:sp macro="" textlink="">
      <xdr:nvSpPr>
        <xdr:cNvPr id="9" name="Cuadro de texto 23">
          <a:extLst>
            <a:ext uri="{FF2B5EF4-FFF2-40B4-BE49-F238E27FC236}">
              <a16:creationId xmlns:a16="http://schemas.microsoft.com/office/drawing/2014/main" id="{7C0C03AD-9B62-8ACA-CF47-530DFBEB86B6}"/>
            </a:ext>
          </a:extLst>
        </xdr:cNvPr>
        <xdr:cNvSpPr txBox="1"/>
      </xdr:nvSpPr>
      <xdr:spPr>
        <a:xfrm>
          <a:off x="3971926" y="14116051"/>
          <a:ext cx="2228849" cy="7429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PaR.-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Pozos de agua potable rehabilitados.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PreA.-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pozos rehabilitados.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TdP.-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total de pozos en funcionamiento.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304800</xdr:colOff>
      <xdr:row>69</xdr:row>
      <xdr:rowOff>38100</xdr:rowOff>
    </xdr:from>
    <xdr:to>
      <xdr:col>8</xdr:col>
      <xdr:colOff>306705</xdr:colOff>
      <xdr:row>69</xdr:row>
      <xdr:rowOff>361950</xdr:rowOff>
    </xdr:to>
    <mc:AlternateContent xmlns:mc="http://schemas.openxmlformats.org/markup-compatibility/2006" xmlns:a14="http://schemas.microsoft.com/office/drawing/2010/main">
      <mc:Choice Requires="a14">
        <xdr:sp macro="" textlink="">
          <xdr:nvSpPr>
            <xdr:cNvPr id="10" name="Cuadro de texto 852225126">
              <a:extLst>
                <a:ext uri="{FF2B5EF4-FFF2-40B4-BE49-F238E27FC236}">
                  <a16:creationId xmlns:a16="http://schemas.microsoft.com/office/drawing/2014/main" id="{B67F3E6C-4A56-DD31-69EB-DDE03D2BB990}"/>
                </a:ext>
              </a:extLst>
            </xdr:cNvPr>
            <xdr:cNvSpPr txBox="1"/>
          </xdr:nvSpPr>
          <xdr:spPr>
            <a:xfrm>
              <a:off x="4248150" y="19507200"/>
              <a:ext cx="160210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𝐴𝑓𝑎</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𝐹𝑟𝑒</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𝑇𝑓𝑟</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0" name="Cuadro de texto 852225126">
              <a:extLst>
                <a:ext uri="{FF2B5EF4-FFF2-40B4-BE49-F238E27FC236}">
                  <a16:creationId xmlns:a16="http://schemas.microsoft.com/office/drawing/2014/main" id="{B67F3E6C-4A56-DD31-69EB-DDE03D2BB990}"/>
                </a:ext>
              </a:extLst>
            </xdr:cNvPr>
            <xdr:cNvSpPr txBox="1"/>
          </xdr:nvSpPr>
          <xdr:spPr>
            <a:xfrm>
              <a:off x="4248150" y="19507200"/>
              <a:ext cx="160210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𝐴𝑓𝑎=  𝐹𝑟𝑒</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𝑇𝑓𝑟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323850</xdr:colOff>
      <xdr:row>69</xdr:row>
      <xdr:rowOff>409575</xdr:rowOff>
    </xdr:from>
    <xdr:to>
      <xdr:col>8</xdr:col>
      <xdr:colOff>325755</xdr:colOff>
      <xdr:row>69</xdr:row>
      <xdr:rowOff>1405255</xdr:rowOff>
    </xdr:to>
    <xdr:sp macro="" textlink="">
      <xdr:nvSpPr>
        <xdr:cNvPr id="11" name="Cuadro de texto 23">
          <a:extLst>
            <a:ext uri="{FF2B5EF4-FFF2-40B4-BE49-F238E27FC236}">
              <a16:creationId xmlns:a16="http://schemas.microsoft.com/office/drawing/2014/main" id="{A2414848-04FE-8E55-C81D-0801EAC60F29}"/>
            </a:ext>
          </a:extLst>
        </xdr:cNvPr>
        <xdr:cNvSpPr txBox="1"/>
      </xdr:nvSpPr>
      <xdr:spPr>
        <a:xfrm>
          <a:off x="4267200" y="19878675"/>
          <a:ext cx="1602105" cy="9956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Atención a fugas de agua.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Fre.-</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fugas reparadas.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Tfr.-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total de fugas reportadas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200025</xdr:colOff>
      <xdr:row>132</xdr:row>
      <xdr:rowOff>9525</xdr:rowOff>
    </xdr:from>
    <xdr:to>
      <xdr:col>8</xdr:col>
      <xdr:colOff>201930</xdr:colOff>
      <xdr:row>132</xdr:row>
      <xdr:rowOff>361950</xdr:rowOff>
    </xdr:to>
    <mc:AlternateContent xmlns:mc="http://schemas.openxmlformats.org/markup-compatibility/2006" xmlns:a14="http://schemas.microsoft.com/office/drawing/2010/main">
      <mc:Choice Requires="a14">
        <xdr:sp macro="" textlink="">
          <xdr:nvSpPr>
            <xdr:cNvPr id="12" name="Cuadro de texto 347353118">
              <a:extLst>
                <a:ext uri="{FF2B5EF4-FFF2-40B4-BE49-F238E27FC236}">
                  <a16:creationId xmlns:a16="http://schemas.microsoft.com/office/drawing/2014/main" id="{E5125DD6-6DD1-4FE2-A0F9-D559CA2642B1}"/>
                </a:ext>
              </a:extLst>
            </xdr:cNvPr>
            <xdr:cNvSpPr txBox="1"/>
          </xdr:nvSpPr>
          <xdr:spPr>
            <a:xfrm>
              <a:off x="4143375" y="258794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𝑉𝑎𝑟𝑇</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𝐴𝑟𝑇</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2" name="Cuadro de texto 347353118">
              <a:extLst>
                <a:ext uri="{FF2B5EF4-FFF2-40B4-BE49-F238E27FC236}">
                  <a16:creationId xmlns:a16="http://schemas.microsoft.com/office/drawing/2014/main" id="{E5125DD6-6DD1-4FE2-A0F9-D559CA2642B1}"/>
                </a:ext>
              </a:extLst>
            </xdr:cNvPr>
            <xdr:cNvSpPr txBox="1"/>
          </xdr:nvSpPr>
          <xdr:spPr>
            <a:xfrm>
              <a:off x="4143375" y="25879425"/>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𝑉𝑎𝑟𝑇=  𝐴𝑟𝑇</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100</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47625</xdr:colOff>
      <xdr:row>132</xdr:row>
      <xdr:rowOff>266700</xdr:rowOff>
    </xdr:from>
    <xdr:to>
      <xdr:col>9</xdr:col>
      <xdr:colOff>85725</xdr:colOff>
      <xdr:row>133</xdr:row>
      <xdr:rowOff>106680</xdr:rowOff>
    </xdr:to>
    <xdr:sp macro="" textlink="">
      <xdr:nvSpPr>
        <xdr:cNvPr id="13" name="Cuadro de texto 23">
          <a:extLst>
            <a:ext uri="{FF2B5EF4-FFF2-40B4-BE49-F238E27FC236}">
              <a16:creationId xmlns:a16="http://schemas.microsoft.com/office/drawing/2014/main" id="{BA4CDC30-4688-37CB-DB0C-AC1EDBEF9C56}"/>
            </a:ext>
          </a:extLst>
        </xdr:cNvPr>
        <xdr:cNvSpPr txBox="1"/>
      </xdr:nvSpPr>
      <xdr:spPr>
        <a:xfrm>
          <a:off x="3990975" y="26136600"/>
          <a:ext cx="2266950" cy="126873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de agua residual tratada.</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ArT.-</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de agua tratada</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294880</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19</xdr:row>
      <xdr:rowOff>85725</xdr:rowOff>
    </xdr:from>
    <xdr:to>
      <xdr:col>16</xdr:col>
      <xdr:colOff>323849</xdr:colOff>
      <xdr:row>19</xdr:row>
      <xdr:rowOff>914400</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82150" y="7639050"/>
          <a:ext cx="2114549" cy="8286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95250</xdr:colOff>
      <xdr:row>18</xdr:row>
      <xdr:rowOff>114300</xdr:rowOff>
    </xdr:from>
    <xdr:to>
      <xdr:col>15</xdr:col>
      <xdr:colOff>590549</xdr:colOff>
      <xdr:row>19</xdr:row>
      <xdr:rowOff>85725</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5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𝐷𝑜𝑡</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𝐻𝑎𝑏</m:t>
                      </m:r>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)(365)</m:t>
                      </m:r>
                    </m:den>
                  </m:f>
                  <m:r>
                    <a:rPr lang="es-MX" sz="85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5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5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𝐷𝑜𝑡=  </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(𝑉𝑎𝑝𝑝)(1000)</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(𝐻𝑎𝑏)(365)</a:t>
              </a:r>
              <a:r>
                <a:rPr lang="en-US"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5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85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511619</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13</xdr:col>
      <xdr:colOff>548136</xdr:colOff>
      <xdr:row>18</xdr:row>
      <xdr:rowOff>17972</xdr:rowOff>
    </xdr:from>
    <xdr:to>
      <xdr:col>16</xdr:col>
      <xdr:colOff>5930</xdr:colOff>
      <xdr:row>18</xdr:row>
      <xdr:rowOff>450407</xdr:rowOff>
    </xdr:to>
    <xdr:sp macro="" textlink="">
      <xdr:nvSpPr>
        <xdr:cNvPr id="4" name="Cuadro de texto 29971420">
          <a:extLst>
            <a:ext uri="{FF2B5EF4-FFF2-40B4-BE49-F238E27FC236}">
              <a16:creationId xmlns:a16="http://schemas.microsoft.com/office/drawing/2014/main" id="{791B4E17-8396-C4CC-4401-044CDA2DABC0}"/>
            </a:ext>
          </a:extLst>
        </xdr:cNvPr>
        <xdr:cNvSpPr txBox="1"/>
      </xdr:nvSpPr>
      <xdr:spPr>
        <a:xfrm>
          <a:off x="9372240" y="6676486"/>
          <a:ext cx="1533525" cy="432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Vapp------------------------------HabT</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Aep                                  X</a:t>
          </a:r>
          <a:endParaRPr lang="en-US" sz="1100" kern="100">
            <a:effectLst/>
            <a:ea typeface="Calibri" panose="020F0502020204030204" pitchFamily="34" charset="0"/>
            <a:cs typeface="Times New Roman" panose="02020603050405020304" pitchFamily="18" charset="0"/>
          </a:endParaRPr>
        </a:p>
      </xdr:txBody>
    </xdr:sp>
    <xdr:clientData/>
  </xdr:twoCellAnchor>
  <xdr:twoCellAnchor>
    <xdr:from>
      <xdr:col>13</xdr:col>
      <xdr:colOff>98845</xdr:colOff>
      <xdr:row>18</xdr:row>
      <xdr:rowOff>440307</xdr:rowOff>
    </xdr:from>
    <xdr:to>
      <xdr:col>16</xdr:col>
      <xdr:colOff>476251</xdr:colOff>
      <xdr:row>19</xdr:row>
      <xdr:rowOff>727853</xdr:rowOff>
    </xdr:to>
    <xdr:sp macro="" textlink="">
      <xdr:nvSpPr>
        <xdr:cNvPr id="5" name="Cuadro de texto 23">
          <a:extLst>
            <a:ext uri="{FF2B5EF4-FFF2-40B4-BE49-F238E27FC236}">
              <a16:creationId xmlns:a16="http://schemas.microsoft.com/office/drawing/2014/main" id="{198198A4-2A9E-55B5-C0C4-D930E608EEEE}"/>
            </a:ext>
          </a:extLst>
        </xdr:cNvPr>
        <xdr:cNvSpPr txBox="1"/>
      </xdr:nvSpPr>
      <xdr:spPr>
        <a:xfrm>
          <a:off x="8922949" y="7098821"/>
          <a:ext cx="2453137" cy="108728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anual de agua potable producido (m</a:t>
          </a:r>
          <a:r>
            <a:rPr lang="es-MX" sz="7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HabT.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habitantes según el censo de INEGI totales.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0"/>
            </a:spcAft>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Aep. -</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Agua extraída de pozo.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13</xdr:col>
      <xdr:colOff>583406</xdr:colOff>
      <xdr:row>14</xdr:row>
      <xdr:rowOff>238126</xdr:rowOff>
    </xdr:from>
    <xdr:to>
      <xdr:col>16</xdr:col>
      <xdr:colOff>678656</xdr:colOff>
      <xdr:row>14</xdr:row>
      <xdr:rowOff>964406</xdr:rowOff>
    </xdr:to>
    <xdr:sp macro="" textlink="">
      <xdr:nvSpPr>
        <xdr:cNvPr id="4" name="Cuadro de texto 23">
          <a:extLst>
            <a:ext uri="{FF2B5EF4-FFF2-40B4-BE49-F238E27FC236}">
              <a16:creationId xmlns:a16="http://schemas.microsoft.com/office/drawing/2014/main" id="{A43E9E22-6005-43DC-9245-C1D7A0C2CF01}"/>
            </a:ext>
          </a:extLst>
        </xdr:cNvPr>
        <xdr:cNvSpPr txBox="1"/>
      </xdr:nvSpPr>
      <xdr:spPr>
        <a:xfrm>
          <a:off x="11739562" y="5643564"/>
          <a:ext cx="3321844" cy="726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PaR.-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Pozos de agua potable rehabilitados.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PreA.-</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pozos rehabilitados.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TdP.-</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total de pozos en funcionamiento.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11906</xdr:colOff>
      <xdr:row>13</xdr:row>
      <xdr:rowOff>154781</xdr:rowOff>
    </xdr:from>
    <xdr:to>
      <xdr:col>15</xdr:col>
      <xdr:colOff>590074</xdr:colOff>
      <xdr:row>14</xdr:row>
      <xdr:rowOff>7144</xdr:rowOff>
    </xdr:to>
    <mc:AlternateContent xmlns:mc="http://schemas.openxmlformats.org/markup-compatibility/2006" xmlns:a14="http://schemas.microsoft.com/office/drawing/2010/main">
      <mc:Choice Requires="a14">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239625" y="5322094"/>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𝑃𝑎𝑅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𝑃𝑟𝑒𝐴</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𝑇𝑑𝑃</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m:oMathPara>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239625" y="5322094"/>
              <a:ext cx="160210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𝑃𝑎𝑅=  𝑃𝑟𝑒𝐴</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𝑇𝑑𝑃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198836</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13</xdr:col>
      <xdr:colOff>995363</xdr:colOff>
      <xdr:row>13</xdr:row>
      <xdr:rowOff>307180</xdr:rowOff>
    </xdr:from>
    <xdr:to>
      <xdr:col>16</xdr:col>
      <xdr:colOff>257175</xdr:colOff>
      <xdr:row>14</xdr:row>
      <xdr:rowOff>307180</xdr:rowOff>
    </xdr:to>
    <xdr:sp macro="" textlink="">
      <xdr:nvSpPr>
        <xdr:cNvPr id="4" name="Cuadro de texto 23">
          <a:extLst>
            <a:ext uri="{FF2B5EF4-FFF2-40B4-BE49-F238E27FC236}">
              <a16:creationId xmlns:a16="http://schemas.microsoft.com/office/drawing/2014/main" id="{E3E64DA8-1702-D01D-8C07-C1C93CEA09A5}"/>
            </a:ext>
          </a:extLst>
        </xdr:cNvPr>
        <xdr:cNvSpPr txBox="1"/>
      </xdr:nvSpPr>
      <xdr:spPr>
        <a:xfrm>
          <a:off x="12263438" y="4622005"/>
          <a:ext cx="2490787" cy="5619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8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Afa.-</a:t>
          </a:r>
          <a:r>
            <a:rPr lang="es-MX" sz="800" kern="100">
              <a:effectLst/>
              <a:latin typeface="Noto Sans" panose="020B0502040504020204" pitchFamily="34" charset="0"/>
              <a:ea typeface="Calibri" panose="020F0502020204030204" pitchFamily="34" charset="0"/>
              <a:cs typeface="Times New Roman" panose="02020603050405020304" pitchFamily="18" charset="0"/>
            </a:rPr>
            <a:t> Atención a fugas de agua. </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Fre.-</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fugas reparadas.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Tfr.-</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total de fugas reportadas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461962</xdr:colOff>
      <xdr:row>13</xdr:row>
      <xdr:rowOff>9525</xdr:rowOff>
    </xdr:from>
    <xdr:to>
      <xdr:col>15</xdr:col>
      <xdr:colOff>438150</xdr:colOff>
      <xdr:row>13</xdr:row>
      <xdr:rowOff>385762</xdr:rowOff>
    </xdr:to>
    <mc:AlternateContent xmlns:mc="http://schemas.openxmlformats.org/markup-compatibility/2006" xmlns:a14="http://schemas.microsoft.com/office/drawing/2010/main">
      <mc:Choice Requires="a14">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2796837" y="4324350"/>
              <a:ext cx="1004888"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𝐴𝑓𝑎</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𝐹𝑟𝑒</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𝑇𝑓𝑟</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2796837" y="4324350"/>
              <a:ext cx="1004888"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𝐴𝑓𝑎=  𝐹𝑟𝑒</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𝑇𝑓𝑟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464344</xdr:colOff>
      <xdr:row>13</xdr:row>
      <xdr:rowOff>35719</xdr:rowOff>
    </xdr:from>
    <xdr:to>
      <xdr:col>15</xdr:col>
      <xdr:colOff>559594</xdr:colOff>
      <xdr:row>13</xdr:row>
      <xdr:rowOff>369093</xdr:rowOff>
    </xdr:to>
    <mc:AlternateContent xmlns:mc="http://schemas.openxmlformats.org/markup-compatibility/2006" xmlns:a14="http://schemas.microsoft.com/office/drawing/2010/main">
      <mc:Choice Requires="a14">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2823032" y="5203032"/>
              <a:ext cx="1119187"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𝑉𝑎𝑟𝑇</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𝐴𝑟𝑇</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9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2823032" y="5203032"/>
              <a:ext cx="1119187"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𝑉𝑎𝑟𝑇=  𝐴𝑟𝑇</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100</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642938</xdr:colOff>
      <xdr:row>13</xdr:row>
      <xdr:rowOff>226220</xdr:rowOff>
    </xdr:from>
    <xdr:to>
      <xdr:col>16</xdr:col>
      <xdr:colOff>381000</xdr:colOff>
      <xdr:row>14</xdr:row>
      <xdr:rowOff>523876</xdr:rowOff>
    </xdr:to>
    <xdr:sp macro="" textlink="">
      <xdr:nvSpPr>
        <xdr:cNvPr id="5" name="Cuadro de texto 23">
          <a:extLst>
            <a:ext uri="{FF2B5EF4-FFF2-40B4-BE49-F238E27FC236}">
              <a16:creationId xmlns:a16="http://schemas.microsoft.com/office/drawing/2014/main" id="{6CC5C8E3-00FB-0568-E6BC-B2CF514CC666}"/>
            </a:ext>
          </a:extLst>
        </xdr:cNvPr>
        <xdr:cNvSpPr txBox="1"/>
      </xdr:nvSpPr>
      <xdr:spPr>
        <a:xfrm>
          <a:off x="11930063" y="5393533"/>
          <a:ext cx="2964656" cy="7977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VarT.-</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residual tratada.</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ArT.-</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tratada</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Volumen de agua potable producido (m</a:t>
          </a:r>
          <a:r>
            <a:rPr lang="es-MX" sz="900" kern="100" baseline="30000">
              <a:effectLst/>
              <a:latin typeface="Noto Sans" panose="020B0502040504020204" pitchFamily="34" charset="0"/>
              <a:ea typeface="Calibri" panose="020F0502020204030204" pitchFamily="34" charset="0"/>
              <a:cs typeface="Times New Roman" panose="02020603050405020304" pitchFamily="18" charset="0"/>
            </a:rPr>
            <a:t>3</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92</v>
      </c>
    </row>
    <row r="4" spans="2:3" x14ac:dyDescent="0.25">
      <c r="B4" t="s">
        <v>44</v>
      </c>
      <c r="C4" t="s">
        <v>93</v>
      </c>
    </row>
    <row r="5" spans="2:3" x14ac:dyDescent="0.25">
      <c r="B5" t="s">
        <v>45</v>
      </c>
      <c r="C5" t="s">
        <v>94</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Q232"/>
  <sheetViews>
    <sheetView showGridLines="0" zoomScaleNormal="100" zoomScaleSheetLayoutView="100" workbookViewId="0">
      <selection activeCell="O5" sqref="O5:Q5"/>
    </sheetView>
  </sheetViews>
  <sheetFormatPr baseColWidth="10" defaultRowHeight="14.25" x14ac:dyDescent="0.3"/>
  <cols>
    <col min="1" max="1" width="9" style="21" customWidth="1"/>
    <col min="2" max="2" width="14.85546875" style="21" customWidth="1"/>
    <col min="3" max="3" width="3.140625" style="21" customWidth="1"/>
    <col min="4" max="4" width="10.7109375" style="21" customWidth="1"/>
    <col min="5" max="5" width="12" style="21" customWidth="1"/>
    <col min="6" max="6" width="9.42578125" style="21" customWidth="1"/>
    <col min="7" max="7" width="14.5703125" style="21" customWidth="1"/>
    <col min="8" max="10" width="9.42578125" style="21" customWidth="1"/>
    <col min="11" max="11" width="14.140625" style="21" customWidth="1"/>
    <col min="12" max="12" width="12.140625" style="21" customWidth="1"/>
    <col min="13" max="15" width="11.42578125" style="21"/>
    <col min="16" max="16" width="11.85546875" style="21" customWidth="1"/>
    <col min="17" max="16384" width="11.42578125" style="21"/>
  </cols>
  <sheetData>
    <row r="1" spans="1:17" ht="74.099999999999994" customHeight="1" thickBot="1" x14ac:dyDescent="0.35">
      <c r="A1" s="428" t="s">
        <v>129</v>
      </c>
      <c r="B1" s="429"/>
      <c r="C1" s="429"/>
      <c r="D1" s="429"/>
      <c r="E1" s="429"/>
      <c r="F1" s="429"/>
      <c r="G1" s="429"/>
      <c r="H1" s="429"/>
      <c r="I1" s="429"/>
      <c r="J1" s="429"/>
      <c r="K1" s="429"/>
      <c r="L1" s="429"/>
      <c r="M1" s="429"/>
      <c r="N1" s="429"/>
      <c r="O1" s="429"/>
      <c r="P1" s="429"/>
      <c r="Q1" s="430"/>
    </row>
    <row r="2" spans="1:17" ht="18.75" customHeight="1" x14ac:dyDescent="0.3">
      <c r="A2" s="431" t="s">
        <v>119</v>
      </c>
      <c r="B2" s="432"/>
      <c r="C2" s="432"/>
      <c r="D2" s="432"/>
      <c r="E2" s="432"/>
      <c r="F2" s="432"/>
      <c r="G2" s="432"/>
      <c r="H2" s="432"/>
      <c r="I2" s="432"/>
      <c r="J2" s="432"/>
      <c r="K2" s="432"/>
      <c r="L2" s="432"/>
      <c r="M2" s="432"/>
      <c r="N2" s="432"/>
      <c r="O2" s="432"/>
      <c r="P2" s="432"/>
      <c r="Q2" s="433"/>
    </row>
    <row r="3" spans="1:17" ht="27" customHeight="1" x14ac:dyDescent="0.3">
      <c r="A3" s="437" t="s">
        <v>1</v>
      </c>
      <c r="B3" s="438"/>
      <c r="C3" s="438"/>
      <c r="D3" s="438"/>
      <c r="E3" s="438"/>
      <c r="F3" s="438"/>
      <c r="G3" s="438"/>
      <c r="H3" s="438"/>
      <c r="I3" s="438"/>
      <c r="J3" s="438"/>
      <c r="K3" s="438"/>
      <c r="L3" s="438"/>
      <c r="M3" s="438"/>
      <c r="N3" s="438"/>
      <c r="O3" s="438"/>
      <c r="P3" s="438"/>
      <c r="Q3" s="439"/>
    </row>
    <row r="4" spans="1:17" ht="18" customHeight="1" x14ac:dyDescent="0.3">
      <c r="A4" s="437" t="s">
        <v>37</v>
      </c>
      <c r="B4" s="438"/>
      <c r="C4" s="438"/>
      <c r="D4" s="438" t="s">
        <v>113</v>
      </c>
      <c r="E4" s="438"/>
      <c r="F4" s="438"/>
      <c r="G4" s="357" t="s">
        <v>2</v>
      </c>
      <c r="H4" s="357"/>
      <c r="I4" s="357"/>
      <c r="J4" s="357"/>
      <c r="K4" s="357" t="s">
        <v>99</v>
      </c>
      <c r="L4" s="357"/>
      <c r="M4" s="357"/>
      <c r="N4" s="357"/>
      <c r="O4" s="357" t="s">
        <v>290</v>
      </c>
      <c r="P4" s="357"/>
      <c r="Q4" s="358"/>
    </row>
    <row r="5" spans="1:17" s="22" customFormat="1" ht="51" customHeight="1" x14ac:dyDescent="0.3">
      <c r="A5" s="434" t="s">
        <v>124</v>
      </c>
      <c r="B5" s="361"/>
      <c r="C5" s="361"/>
      <c r="D5" s="349" t="s">
        <v>123</v>
      </c>
      <c r="E5" s="349"/>
      <c r="F5" s="349"/>
      <c r="G5" s="361" t="s">
        <v>122</v>
      </c>
      <c r="H5" s="361"/>
      <c r="I5" s="361"/>
      <c r="J5" s="361"/>
      <c r="K5" s="361" t="s">
        <v>391</v>
      </c>
      <c r="L5" s="361"/>
      <c r="M5" s="361"/>
      <c r="N5" s="361"/>
      <c r="O5" s="435">
        <f>+L61+L124+L181</f>
        <v>999002018.8900001</v>
      </c>
      <c r="P5" s="435"/>
      <c r="Q5" s="436"/>
    </row>
    <row r="6" spans="1:17" ht="17.25" customHeight="1" x14ac:dyDescent="0.3">
      <c r="A6" s="441" t="s">
        <v>3</v>
      </c>
      <c r="B6" s="442"/>
      <c r="C6" s="442"/>
      <c r="D6" s="442"/>
      <c r="E6" s="442"/>
      <c r="F6" s="442"/>
      <c r="G6" s="442"/>
      <c r="H6" s="442"/>
      <c r="I6" s="442"/>
      <c r="J6" s="442"/>
      <c r="K6" s="442"/>
      <c r="L6" s="442"/>
      <c r="M6" s="442"/>
      <c r="N6" s="442"/>
      <c r="O6" s="442"/>
      <c r="P6" s="442"/>
      <c r="Q6" s="443"/>
    </row>
    <row r="7" spans="1:17" x14ac:dyDescent="0.3">
      <c r="A7" s="10"/>
      <c r="B7" s="449" t="s">
        <v>40</v>
      </c>
      <c r="C7" s="450"/>
      <c r="D7" s="450"/>
      <c r="E7" s="450"/>
      <c r="F7" s="450"/>
      <c r="G7" s="451"/>
      <c r="H7" s="11"/>
      <c r="I7" s="11"/>
      <c r="J7" s="11"/>
      <c r="K7" s="452" t="s">
        <v>38</v>
      </c>
      <c r="L7" s="453"/>
      <c r="M7" s="453"/>
      <c r="N7" s="453"/>
      <c r="O7" s="453"/>
      <c r="P7" s="454"/>
      <c r="Q7" s="12"/>
    </row>
    <row r="8" spans="1:17" ht="45" customHeight="1" x14ac:dyDescent="0.3">
      <c r="A8" s="10"/>
      <c r="B8" s="13" t="s">
        <v>146</v>
      </c>
      <c r="C8" s="343" t="s">
        <v>147</v>
      </c>
      <c r="D8" s="343"/>
      <c r="E8" s="343"/>
      <c r="F8" s="343"/>
      <c r="G8" s="444"/>
      <c r="H8" s="211"/>
      <c r="I8" s="211"/>
      <c r="J8" s="211"/>
      <c r="K8" s="13" t="s">
        <v>151</v>
      </c>
      <c r="L8" s="445" t="s">
        <v>152</v>
      </c>
      <c r="M8" s="445"/>
      <c r="N8" s="445"/>
      <c r="O8" s="445"/>
      <c r="P8" s="446"/>
      <c r="Q8" s="14"/>
    </row>
    <row r="9" spans="1:17" ht="30.75" customHeight="1" x14ac:dyDescent="0.3">
      <c r="A9" s="10"/>
      <c r="B9" s="15" t="s">
        <v>148</v>
      </c>
      <c r="C9" s="343" t="s">
        <v>149</v>
      </c>
      <c r="D9" s="343"/>
      <c r="E9" s="343"/>
      <c r="F9" s="343"/>
      <c r="G9" s="444"/>
      <c r="H9" s="11"/>
      <c r="I9" s="11"/>
      <c r="J9" s="11"/>
      <c r="K9" s="13" t="s">
        <v>101</v>
      </c>
      <c r="L9" s="447" t="s">
        <v>153</v>
      </c>
      <c r="M9" s="447"/>
      <c r="N9" s="447"/>
      <c r="O9" s="447"/>
      <c r="P9" s="448"/>
      <c r="Q9" s="14"/>
    </row>
    <row r="10" spans="1:17" ht="38.25" customHeight="1" x14ac:dyDescent="0.3">
      <c r="A10" s="10"/>
      <c r="B10" s="16" t="s">
        <v>42</v>
      </c>
      <c r="C10" s="455" t="s">
        <v>150</v>
      </c>
      <c r="D10" s="455"/>
      <c r="E10" s="455"/>
      <c r="F10" s="455"/>
      <c r="G10" s="456"/>
      <c r="H10" s="17"/>
      <c r="I10" s="17"/>
      <c r="J10" s="17"/>
      <c r="K10" s="18" t="s">
        <v>102</v>
      </c>
      <c r="L10" s="457" t="s">
        <v>154</v>
      </c>
      <c r="M10" s="457"/>
      <c r="N10" s="457"/>
      <c r="O10" s="457"/>
      <c r="P10" s="458"/>
      <c r="Q10" s="14"/>
    </row>
    <row r="11" spans="1:17" ht="6" customHeight="1" x14ac:dyDescent="0.3">
      <c r="A11" s="19"/>
      <c r="B11" s="20"/>
      <c r="C11" s="20"/>
      <c r="D11" s="20"/>
      <c r="E11" s="20"/>
      <c r="F11" s="212"/>
      <c r="G11" s="212"/>
      <c r="H11" s="212"/>
      <c r="I11" s="212"/>
      <c r="J11" s="212"/>
      <c r="K11" s="212"/>
      <c r="L11" s="212"/>
      <c r="Q11" s="14"/>
    </row>
    <row r="12" spans="1:17" ht="19.5" customHeight="1" x14ac:dyDescent="0.3">
      <c r="A12" s="441" t="s">
        <v>109</v>
      </c>
      <c r="B12" s="442"/>
      <c r="C12" s="442"/>
      <c r="D12" s="442"/>
      <c r="E12" s="442"/>
      <c r="F12" s="442"/>
      <c r="G12" s="442"/>
      <c r="H12" s="442"/>
      <c r="I12" s="442"/>
      <c r="J12" s="442"/>
      <c r="K12" s="442"/>
      <c r="L12" s="442"/>
      <c r="M12" s="442"/>
      <c r="N12" s="442"/>
      <c r="O12" s="442"/>
      <c r="P12" s="442"/>
      <c r="Q12" s="443"/>
    </row>
    <row r="13" spans="1:17" ht="6" customHeight="1" x14ac:dyDescent="0.3">
      <c r="A13" s="10"/>
      <c r="Q13" s="14"/>
    </row>
    <row r="14" spans="1:17" x14ac:dyDescent="0.3">
      <c r="A14" s="365" t="s">
        <v>43</v>
      </c>
      <c r="B14" s="366"/>
      <c r="C14" s="366"/>
      <c r="D14" s="366"/>
      <c r="E14" s="366"/>
      <c r="F14" s="366"/>
      <c r="G14" s="366"/>
      <c r="H14" s="366"/>
      <c r="I14" s="366"/>
      <c r="J14" s="366"/>
      <c r="K14" s="366"/>
      <c r="L14" s="366"/>
      <c r="M14" s="366"/>
      <c r="N14" s="366"/>
      <c r="O14" s="366"/>
      <c r="P14" s="366"/>
      <c r="Q14" s="367"/>
    </row>
    <row r="15" spans="1:17" x14ac:dyDescent="0.3">
      <c r="A15" s="373" t="s">
        <v>110</v>
      </c>
      <c r="B15" s="374"/>
      <c r="C15" s="374"/>
      <c r="D15" s="374"/>
      <c r="E15" s="374"/>
      <c r="F15" s="374" t="s">
        <v>111</v>
      </c>
      <c r="G15" s="374"/>
      <c r="H15" s="374"/>
      <c r="I15" s="374"/>
      <c r="J15" s="374" t="s">
        <v>112</v>
      </c>
      <c r="K15" s="374"/>
      <c r="L15" s="374"/>
      <c r="M15" s="374"/>
      <c r="N15" s="374" t="s">
        <v>105</v>
      </c>
      <c r="O15" s="374"/>
      <c r="P15" s="374"/>
      <c r="Q15" s="440"/>
    </row>
    <row r="16" spans="1:17" s="11" customFormat="1" ht="45" customHeight="1" x14ac:dyDescent="0.25">
      <c r="A16" s="412" t="s">
        <v>169</v>
      </c>
      <c r="B16" s="413"/>
      <c r="C16" s="413"/>
      <c r="D16" s="413"/>
      <c r="E16" s="413"/>
      <c r="F16" s="402" t="s">
        <v>372</v>
      </c>
      <c r="G16" s="403"/>
      <c r="H16" s="403"/>
      <c r="I16" s="416"/>
      <c r="J16" s="418" t="s">
        <v>125</v>
      </c>
      <c r="K16" s="403"/>
      <c r="L16" s="403"/>
      <c r="M16" s="416"/>
      <c r="N16" s="402" t="s">
        <v>126</v>
      </c>
      <c r="O16" s="403"/>
      <c r="P16" s="403"/>
      <c r="Q16" s="404"/>
    </row>
    <row r="17" spans="1:17" s="11" customFormat="1" ht="45" customHeight="1" x14ac:dyDescent="0.25">
      <c r="A17" s="414"/>
      <c r="B17" s="415"/>
      <c r="C17" s="415"/>
      <c r="D17" s="415"/>
      <c r="E17" s="415"/>
      <c r="F17" s="405"/>
      <c r="G17" s="406"/>
      <c r="H17" s="406"/>
      <c r="I17" s="417"/>
      <c r="J17" s="419"/>
      <c r="K17" s="406"/>
      <c r="L17" s="406"/>
      <c r="M17" s="417"/>
      <c r="N17" s="405"/>
      <c r="O17" s="406"/>
      <c r="P17" s="406"/>
      <c r="Q17" s="407"/>
    </row>
    <row r="18" spans="1:17" s="23" customFormat="1" ht="25.5" customHeight="1" x14ac:dyDescent="0.25">
      <c r="A18" s="408" t="s">
        <v>8</v>
      </c>
      <c r="B18" s="409"/>
      <c r="C18" s="409"/>
      <c r="D18" s="410" t="s">
        <v>127</v>
      </c>
      <c r="E18" s="410"/>
      <c r="F18" s="410"/>
      <c r="G18" s="410"/>
      <c r="H18" s="410"/>
      <c r="I18" s="410"/>
      <c r="J18" s="410"/>
      <c r="K18" s="410"/>
      <c r="L18" s="410"/>
      <c r="M18" s="410"/>
      <c r="N18" s="410"/>
      <c r="O18" s="410"/>
      <c r="P18" s="410"/>
      <c r="Q18" s="411"/>
    </row>
    <row r="19" spans="1:17" ht="10.5" customHeight="1" x14ac:dyDescent="0.3">
      <c r="A19" s="24"/>
      <c r="B19" s="213"/>
      <c r="C19" s="213"/>
      <c r="D19" s="214"/>
      <c r="E19" s="214"/>
      <c r="F19" s="214"/>
      <c r="G19" s="214"/>
      <c r="H19" s="214"/>
      <c r="I19" s="214"/>
      <c r="J19" s="214"/>
      <c r="K19" s="214"/>
      <c r="L19" s="214"/>
      <c r="M19" s="214"/>
      <c r="N19" s="214"/>
      <c r="O19" s="214"/>
      <c r="P19" s="214"/>
      <c r="Q19" s="25"/>
    </row>
    <row r="20" spans="1:17" x14ac:dyDescent="0.3">
      <c r="A20" s="375" t="s">
        <v>82</v>
      </c>
      <c r="B20" s="376"/>
      <c r="C20" s="376"/>
      <c r="D20" s="376" t="s">
        <v>7</v>
      </c>
      <c r="E20" s="376"/>
      <c r="F20" s="376"/>
      <c r="G20" s="376" t="s">
        <v>115</v>
      </c>
      <c r="H20" s="376"/>
      <c r="I20" s="376"/>
      <c r="J20" s="376" t="s">
        <v>114</v>
      </c>
      <c r="K20" s="376"/>
      <c r="L20" s="376"/>
      <c r="M20" s="376"/>
      <c r="N20" s="376" t="s">
        <v>116</v>
      </c>
      <c r="O20" s="376"/>
      <c r="P20" s="376"/>
      <c r="Q20" s="377"/>
    </row>
    <row r="21" spans="1:17" s="17" customFormat="1" ht="92.25" customHeight="1" x14ac:dyDescent="0.25">
      <c r="A21" s="394" t="s">
        <v>44</v>
      </c>
      <c r="B21" s="362"/>
      <c r="C21" s="362"/>
      <c r="D21" s="362" t="s">
        <v>47</v>
      </c>
      <c r="E21" s="399"/>
      <c r="F21" s="399"/>
      <c r="G21" s="399"/>
      <c r="H21" s="399"/>
      <c r="I21" s="399"/>
      <c r="J21" s="422" t="s">
        <v>128</v>
      </c>
      <c r="K21" s="399"/>
      <c r="L21" s="399"/>
      <c r="M21" s="399"/>
      <c r="N21" s="420" t="s">
        <v>374</v>
      </c>
      <c r="O21" s="399"/>
      <c r="P21" s="399"/>
      <c r="Q21" s="421"/>
    </row>
    <row r="22" spans="1:17" x14ac:dyDescent="0.3">
      <c r="A22" s="26"/>
      <c r="B22" s="27"/>
      <c r="C22" s="27"/>
      <c r="D22" s="27"/>
      <c r="E22" s="27"/>
      <c r="F22" s="27"/>
      <c r="G22" s="27"/>
      <c r="H22" s="27"/>
      <c r="I22" s="27"/>
      <c r="J22" s="27"/>
      <c r="K22" s="27"/>
      <c r="L22" s="27"/>
      <c r="M22" s="27"/>
      <c r="N22" s="27"/>
      <c r="O22" s="27"/>
      <c r="P22" s="27"/>
      <c r="Q22" s="28"/>
    </row>
    <row r="23" spans="1:17" x14ac:dyDescent="0.3">
      <c r="A23" s="365" t="s">
        <v>60</v>
      </c>
      <c r="B23" s="366"/>
      <c r="C23" s="366"/>
      <c r="D23" s="366"/>
      <c r="E23" s="366"/>
      <c r="F23" s="366"/>
      <c r="G23" s="366"/>
      <c r="H23" s="366"/>
      <c r="I23" s="366"/>
      <c r="J23" s="366"/>
      <c r="K23" s="366"/>
      <c r="L23" s="366"/>
      <c r="M23" s="366"/>
      <c r="N23" s="366"/>
      <c r="O23" s="366"/>
      <c r="P23" s="366"/>
      <c r="Q23" s="367"/>
    </row>
    <row r="24" spans="1:17" x14ac:dyDescent="0.3">
      <c r="A24" s="356" t="s">
        <v>110</v>
      </c>
      <c r="B24" s="357"/>
      <c r="C24" s="357"/>
      <c r="D24" s="357"/>
      <c r="E24" s="357"/>
      <c r="F24" s="357" t="s">
        <v>111</v>
      </c>
      <c r="G24" s="357"/>
      <c r="H24" s="357"/>
      <c r="I24" s="357"/>
      <c r="J24" s="357" t="s">
        <v>112</v>
      </c>
      <c r="K24" s="357"/>
      <c r="L24" s="357"/>
      <c r="M24" s="357"/>
      <c r="N24" s="357" t="s">
        <v>105</v>
      </c>
      <c r="O24" s="357"/>
      <c r="P24" s="357"/>
      <c r="Q24" s="358"/>
    </row>
    <row r="25" spans="1:17" s="29" customFormat="1" ht="50.1" customHeight="1" x14ac:dyDescent="0.25">
      <c r="A25" s="394" t="s">
        <v>130</v>
      </c>
      <c r="B25" s="362"/>
      <c r="C25" s="362"/>
      <c r="D25" s="362"/>
      <c r="E25" s="362"/>
      <c r="F25" s="362" t="s">
        <v>131</v>
      </c>
      <c r="G25" s="362"/>
      <c r="H25" s="362"/>
      <c r="I25" s="362"/>
      <c r="J25" s="362" t="s">
        <v>137</v>
      </c>
      <c r="K25" s="399"/>
      <c r="L25" s="399"/>
      <c r="M25" s="399"/>
      <c r="N25" s="362" t="s">
        <v>132</v>
      </c>
      <c r="O25" s="399"/>
      <c r="P25" s="399"/>
      <c r="Q25" s="421"/>
    </row>
    <row r="26" spans="1:17" s="29" customFormat="1" ht="50.1" customHeight="1" x14ac:dyDescent="0.25">
      <c r="A26" s="394"/>
      <c r="B26" s="362"/>
      <c r="C26" s="362"/>
      <c r="D26" s="362"/>
      <c r="E26" s="362"/>
      <c r="F26" s="362"/>
      <c r="G26" s="362"/>
      <c r="H26" s="362"/>
      <c r="I26" s="362"/>
      <c r="J26" s="399"/>
      <c r="K26" s="399"/>
      <c r="L26" s="399"/>
      <c r="M26" s="399"/>
      <c r="N26" s="399"/>
      <c r="O26" s="399"/>
      <c r="P26" s="399"/>
      <c r="Q26" s="421"/>
    </row>
    <row r="27" spans="1:17" ht="21.75" customHeight="1" x14ac:dyDescent="0.3">
      <c r="A27" s="386" t="s">
        <v>8</v>
      </c>
      <c r="B27" s="387"/>
      <c r="C27" s="387"/>
      <c r="D27" s="388" t="s">
        <v>133</v>
      </c>
      <c r="E27" s="388"/>
      <c r="F27" s="388"/>
      <c r="G27" s="388"/>
      <c r="H27" s="388"/>
      <c r="I27" s="388"/>
      <c r="J27" s="388"/>
      <c r="K27" s="388"/>
      <c r="L27" s="388"/>
      <c r="M27" s="388"/>
      <c r="N27" s="388"/>
      <c r="O27" s="388"/>
      <c r="P27" s="388"/>
      <c r="Q27" s="389"/>
    </row>
    <row r="28" spans="1:17" s="27" customFormat="1" x14ac:dyDescent="0.3">
      <c r="A28" s="30"/>
      <c r="B28" s="31"/>
      <c r="C28" s="31"/>
      <c r="D28" s="32"/>
      <c r="E28" s="32"/>
      <c r="F28" s="32"/>
      <c r="G28" s="32"/>
      <c r="H28" s="32"/>
      <c r="I28" s="32"/>
      <c r="J28" s="32"/>
      <c r="K28" s="32"/>
      <c r="L28" s="32"/>
      <c r="M28" s="32"/>
      <c r="N28" s="32"/>
      <c r="O28" s="32"/>
      <c r="P28" s="32"/>
      <c r="Q28" s="215"/>
    </row>
    <row r="29" spans="1:17" ht="15.75" customHeight="1" x14ac:dyDescent="0.3">
      <c r="A29" s="397" t="s">
        <v>82</v>
      </c>
      <c r="B29" s="398"/>
      <c r="C29" s="398"/>
      <c r="D29" s="398" t="s">
        <v>7</v>
      </c>
      <c r="E29" s="398"/>
      <c r="F29" s="398"/>
      <c r="G29" s="398" t="s">
        <v>115</v>
      </c>
      <c r="H29" s="398"/>
      <c r="I29" s="398"/>
      <c r="J29" s="398" t="s">
        <v>114</v>
      </c>
      <c r="K29" s="398"/>
      <c r="L29" s="398"/>
      <c r="M29" s="398"/>
      <c r="N29" s="398" t="s">
        <v>116</v>
      </c>
      <c r="O29" s="398"/>
      <c r="P29" s="398"/>
      <c r="Q29" s="423"/>
    </row>
    <row r="30" spans="1:17" s="17" customFormat="1" ht="104.25" customHeight="1" x14ac:dyDescent="0.25">
      <c r="A30" s="394" t="s">
        <v>44</v>
      </c>
      <c r="B30" s="362"/>
      <c r="C30" s="362"/>
      <c r="D30" s="362" t="s">
        <v>46</v>
      </c>
      <c r="E30" s="362"/>
      <c r="F30" s="362"/>
      <c r="G30" s="399"/>
      <c r="H30" s="399"/>
      <c r="I30" s="399"/>
      <c r="J30" s="420" t="s">
        <v>134</v>
      </c>
      <c r="K30" s="362"/>
      <c r="L30" s="362"/>
      <c r="M30" s="362"/>
      <c r="N30" s="420" t="s">
        <v>135</v>
      </c>
      <c r="O30" s="399"/>
      <c r="P30" s="399"/>
      <c r="Q30" s="421"/>
    </row>
    <row r="31" spans="1:17" x14ac:dyDescent="0.3">
      <c r="A31" s="365" t="s">
        <v>61</v>
      </c>
      <c r="B31" s="366"/>
      <c r="C31" s="366"/>
      <c r="D31" s="366"/>
      <c r="E31" s="366"/>
      <c r="F31" s="366"/>
      <c r="G31" s="366"/>
      <c r="H31" s="366"/>
      <c r="I31" s="366"/>
      <c r="J31" s="366"/>
      <c r="K31" s="366"/>
      <c r="L31" s="366"/>
      <c r="M31" s="366"/>
      <c r="N31" s="366"/>
      <c r="O31" s="366"/>
      <c r="P31" s="366"/>
      <c r="Q31" s="367"/>
    </row>
    <row r="32" spans="1:17" ht="15.75" customHeight="1" x14ac:dyDescent="0.3">
      <c r="A32" s="356" t="s">
        <v>110</v>
      </c>
      <c r="B32" s="357"/>
      <c r="C32" s="357"/>
      <c r="D32" s="357"/>
      <c r="E32" s="357"/>
      <c r="F32" s="357" t="s">
        <v>111</v>
      </c>
      <c r="G32" s="357"/>
      <c r="H32" s="357"/>
      <c r="I32" s="357"/>
      <c r="J32" s="357" t="s">
        <v>112</v>
      </c>
      <c r="K32" s="357"/>
      <c r="L32" s="357"/>
      <c r="M32" s="357"/>
      <c r="N32" s="357" t="s">
        <v>105</v>
      </c>
      <c r="O32" s="357"/>
      <c r="P32" s="357"/>
      <c r="Q32" s="358"/>
    </row>
    <row r="33" spans="1:17" s="29" customFormat="1" ht="50.1" customHeight="1" x14ac:dyDescent="0.25">
      <c r="A33" s="394" t="s">
        <v>139</v>
      </c>
      <c r="B33" s="399"/>
      <c r="C33" s="399"/>
      <c r="D33" s="399"/>
      <c r="E33" s="399"/>
      <c r="F33" s="362" t="s">
        <v>136</v>
      </c>
      <c r="G33" s="399"/>
      <c r="H33" s="399"/>
      <c r="I33" s="399"/>
      <c r="J33" s="362" t="s">
        <v>161</v>
      </c>
      <c r="K33" s="362"/>
      <c r="L33" s="362"/>
      <c r="M33" s="362"/>
      <c r="N33" s="359" t="s">
        <v>138</v>
      </c>
      <c r="O33" s="424"/>
      <c r="P33" s="424"/>
      <c r="Q33" s="425"/>
    </row>
    <row r="34" spans="1:17" s="29" customFormat="1" ht="50.1" customHeight="1" x14ac:dyDescent="0.25">
      <c r="A34" s="400"/>
      <c r="B34" s="401"/>
      <c r="C34" s="401"/>
      <c r="D34" s="401"/>
      <c r="E34" s="401"/>
      <c r="F34" s="401"/>
      <c r="G34" s="401"/>
      <c r="H34" s="401"/>
      <c r="I34" s="401"/>
      <c r="J34" s="464"/>
      <c r="K34" s="464"/>
      <c r="L34" s="464"/>
      <c r="M34" s="464"/>
      <c r="N34" s="426"/>
      <c r="O34" s="426"/>
      <c r="P34" s="426"/>
      <c r="Q34" s="427"/>
    </row>
    <row r="35" spans="1:17" ht="21.75" customHeight="1" x14ac:dyDescent="0.3">
      <c r="A35" s="465" t="s">
        <v>8</v>
      </c>
      <c r="B35" s="466"/>
      <c r="C35" s="466"/>
      <c r="D35" s="410" t="s">
        <v>133</v>
      </c>
      <c r="E35" s="410"/>
      <c r="F35" s="410"/>
      <c r="G35" s="410"/>
      <c r="H35" s="410"/>
      <c r="I35" s="410"/>
      <c r="J35" s="410"/>
      <c r="K35" s="410"/>
      <c r="L35" s="410"/>
      <c r="M35" s="410"/>
      <c r="N35" s="410"/>
      <c r="O35" s="410"/>
      <c r="P35" s="410"/>
      <c r="Q35" s="411"/>
    </row>
    <row r="36" spans="1:17" ht="7.5" customHeight="1" x14ac:dyDescent="0.3">
      <c r="A36" s="33"/>
      <c r="B36" s="34"/>
      <c r="C36" s="34"/>
      <c r="D36" s="35"/>
      <c r="E36" s="35"/>
      <c r="F36" s="35"/>
      <c r="G36" s="35"/>
      <c r="H36" s="35"/>
      <c r="I36" s="35"/>
      <c r="J36" s="35"/>
      <c r="K36" s="35"/>
      <c r="L36" s="35"/>
      <c r="M36" s="35"/>
      <c r="N36" s="35"/>
      <c r="O36" s="35"/>
      <c r="P36" s="35"/>
      <c r="Q36" s="36"/>
    </row>
    <row r="37" spans="1:17" ht="15.75" customHeight="1" x14ac:dyDescent="0.3">
      <c r="A37" s="375" t="s">
        <v>82</v>
      </c>
      <c r="B37" s="376"/>
      <c r="C37" s="376"/>
      <c r="D37" s="376" t="s">
        <v>7</v>
      </c>
      <c r="E37" s="376"/>
      <c r="F37" s="376"/>
      <c r="G37" s="376" t="s">
        <v>115</v>
      </c>
      <c r="H37" s="376"/>
      <c r="I37" s="376"/>
      <c r="J37" s="376" t="s">
        <v>114</v>
      </c>
      <c r="K37" s="376"/>
      <c r="L37" s="376"/>
      <c r="M37" s="376"/>
      <c r="N37" s="376" t="s">
        <v>116</v>
      </c>
      <c r="O37" s="376"/>
      <c r="P37" s="376"/>
      <c r="Q37" s="377"/>
    </row>
    <row r="38" spans="1:17" s="17" customFormat="1" ht="72" customHeight="1" x14ac:dyDescent="0.25">
      <c r="A38" s="394" t="s">
        <v>45</v>
      </c>
      <c r="B38" s="362"/>
      <c r="C38" s="362"/>
      <c r="D38" s="362" t="s">
        <v>48</v>
      </c>
      <c r="E38" s="362"/>
      <c r="F38" s="362"/>
      <c r="G38" s="395"/>
      <c r="H38" s="395"/>
      <c r="I38" s="395"/>
      <c r="J38" s="396" t="s">
        <v>145</v>
      </c>
      <c r="K38" s="361"/>
      <c r="L38" s="361"/>
      <c r="M38" s="361"/>
      <c r="N38" s="396" t="s">
        <v>144</v>
      </c>
      <c r="O38" s="361"/>
      <c r="P38" s="361"/>
      <c r="Q38" s="384"/>
    </row>
    <row r="39" spans="1:17" x14ac:dyDescent="0.3">
      <c r="A39" s="365" t="s">
        <v>302</v>
      </c>
      <c r="B39" s="366"/>
      <c r="C39" s="366"/>
      <c r="D39" s="366"/>
      <c r="E39" s="366"/>
      <c r="F39" s="366"/>
      <c r="G39" s="366"/>
      <c r="H39" s="366"/>
      <c r="I39" s="366"/>
      <c r="J39" s="366"/>
      <c r="K39" s="366"/>
      <c r="L39" s="366"/>
      <c r="M39" s="366"/>
      <c r="N39" s="366"/>
      <c r="O39" s="366"/>
      <c r="P39" s="366"/>
      <c r="Q39" s="367"/>
    </row>
    <row r="40" spans="1:17" ht="15.75" customHeight="1" x14ac:dyDescent="0.3">
      <c r="A40" s="356" t="s">
        <v>110</v>
      </c>
      <c r="B40" s="357"/>
      <c r="C40" s="357"/>
      <c r="D40" s="357"/>
      <c r="E40" s="357"/>
      <c r="F40" s="357"/>
      <c r="G40" s="357"/>
      <c r="H40" s="357"/>
      <c r="I40" s="357"/>
      <c r="J40" s="357" t="s">
        <v>59</v>
      </c>
      <c r="K40" s="357"/>
      <c r="L40" s="357" t="s">
        <v>116</v>
      </c>
      <c r="M40" s="357"/>
      <c r="N40" s="357" t="s">
        <v>117</v>
      </c>
      <c r="O40" s="357"/>
      <c r="P40" s="357"/>
      <c r="Q40" s="358"/>
    </row>
    <row r="41" spans="1:17" s="20" customFormat="1" ht="26.25" customHeight="1" x14ac:dyDescent="0.25">
      <c r="A41" s="189">
        <v>1</v>
      </c>
      <c r="B41" s="378" t="s">
        <v>206</v>
      </c>
      <c r="C41" s="379"/>
      <c r="D41" s="379"/>
      <c r="E41" s="379"/>
      <c r="F41" s="379"/>
      <c r="G41" s="379"/>
      <c r="H41" s="379"/>
      <c r="I41" s="379"/>
      <c r="J41" s="362" t="s">
        <v>292</v>
      </c>
      <c r="K41" s="362"/>
      <c r="L41" s="383">
        <v>101490222.51000001</v>
      </c>
      <c r="M41" s="383"/>
      <c r="N41" s="345" t="s">
        <v>291</v>
      </c>
      <c r="O41" s="345"/>
      <c r="P41" s="345"/>
      <c r="Q41" s="346"/>
    </row>
    <row r="42" spans="1:17" s="20" customFormat="1" ht="15" customHeight="1" x14ac:dyDescent="0.25">
      <c r="A42" s="189">
        <v>2</v>
      </c>
      <c r="B42" s="459" t="s">
        <v>192</v>
      </c>
      <c r="C42" s="460"/>
      <c r="D42" s="460"/>
      <c r="E42" s="460"/>
      <c r="F42" s="460"/>
      <c r="G42" s="460"/>
      <c r="H42" s="460"/>
      <c r="I42" s="461"/>
      <c r="J42" s="462" t="s">
        <v>140</v>
      </c>
      <c r="K42" s="463"/>
      <c r="L42" s="344">
        <v>75014.399999999994</v>
      </c>
      <c r="M42" s="344"/>
      <c r="N42" s="345" t="s">
        <v>291</v>
      </c>
      <c r="O42" s="345"/>
      <c r="P42" s="345"/>
      <c r="Q42" s="346"/>
    </row>
    <row r="43" spans="1:17" s="20" customFormat="1" ht="15" customHeight="1" x14ac:dyDescent="0.25">
      <c r="A43" s="189">
        <v>3</v>
      </c>
      <c r="B43" s="459" t="s">
        <v>207</v>
      </c>
      <c r="C43" s="460"/>
      <c r="D43" s="460"/>
      <c r="E43" s="460"/>
      <c r="F43" s="460"/>
      <c r="G43" s="460"/>
      <c r="H43" s="460"/>
      <c r="I43" s="461"/>
      <c r="J43" s="462" t="s">
        <v>140</v>
      </c>
      <c r="K43" s="463"/>
      <c r="L43" s="344">
        <v>43857</v>
      </c>
      <c r="M43" s="344"/>
      <c r="N43" s="345" t="s">
        <v>291</v>
      </c>
      <c r="O43" s="345"/>
      <c r="P43" s="345"/>
      <c r="Q43" s="346"/>
    </row>
    <row r="44" spans="1:17" s="20" customFormat="1" ht="15" customHeight="1" x14ac:dyDescent="0.25">
      <c r="A44" s="189">
        <v>4</v>
      </c>
      <c r="B44" s="459" t="s">
        <v>208</v>
      </c>
      <c r="C44" s="460"/>
      <c r="D44" s="460"/>
      <c r="E44" s="460"/>
      <c r="F44" s="460"/>
      <c r="G44" s="460"/>
      <c r="H44" s="460"/>
      <c r="I44" s="461"/>
      <c r="J44" s="462" t="s">
        <v>293</v>
      </c>
      <c r="K44" s="463"/>
      <c r="L44" s="344">
        <v>92871</v>
      </c>
      <c r="M44" s="344"/>
      <c r="N44" s="345" t="s">
        <v>291</v>
      </c>
      <c r="O44" s="345"/>
      <c r="P44" s="345"/>
      <c r="Q44" s="346"/>
    </row>
    <row r="45" spans="1:17" s="20" customFormat="1" ht="15" customHeight="1" x14ac:dyDescent="0.25">
      <c r="A45" s="189">
        <v>5</v>
      </c>
      <c r="B45" s="459" t="s">
        <v>193</v>
      </c>
      <c r="C45" s="460"/>
      <c r="D45" s="460"/>
      <c r="E45" s="460"/>
      <c r="F45" s="460"/>
      <c r="G45" s="460"/>
      <c r="H45" s="460"/>
      <c r="I45" s="461"/>
      <c r="J45" s="462" t="s">
        <v>140</v>
      </c>
      <c r="K45" s="463"/>
      <c r="L45" s="344">
        <v>18.68</v>
      </c>
      <c r="M45" s="344"/>
      <c r="N45" s="345" t="s">
        <v>291</v>
      </c>
      <c r="O45" s="345"/>
      <c r="P45" s="345"/>
      <c r="Q45" s="346"/>
    </row>
    <row r="46" spans="1:17" s="20" customFormat="1" ht="15" customHeight="1" x14ac:dyDescent="0.25">
      <c r="A46" s="189">
        <v>6</v>
      </c>
      <c r="B46" s="459" t="s">
        <v>230</v>
      </c>
      <c r="C46" s="460"/>
      <c r="D46" s="460"/>
      <c r="E46" s="460"/>
      <c r="F46" s="460"/>
      <c r="G46" s="460"/>
      <c r="H46" s="460"/>
      <c r="I46" s="461"/>
      <c r="J46" s="462" t="s">
        <v>294</v>
      </c>
      <c r="K46" s="463"/>
      <c r="L46" s="344">
        <v>4704810.4800000004</v>
      </c>
      <c r="M46" s="344"/>
      <c r="N46" s="345" t="s">
        <v>291</v>
      </c>
      <c r="O46" s="345"/>
      <c r="P46" s="345"/>
      <c r="Q46" s="346"/>
    </row>
    <row r="47" spans="1:17" s="20" customFormat="1" ht="15" customHeight="1" x14ac:dyDescent="0.25">
      <c r="A47" s="189">
        <v>7</v>
      </c>
      <c r="B47" s="459" t="s">
        <v>195</v>
      </c>
      <c r="C47" s="460"/>
      <c r="D47" s="460"/>
      <c r="E47" s="460"/>
      <c r="F47" s="460"/>
      <c r="G47" s="460"/>
      <c r="H47" s="460"/>
      <c r="I47" s="461"/>
      <c r="J47" s="462" t="s">
        <v>295</v>
      </c>
      <c r="K47" s="463"/>
      <c r="L47" s="344">
        <v>12893534.23</v>
      </c>
      <c r="M47" s="344"/>
      <c r="N47" s="345" t="s">
        <v>291</v>
      </c>
      <c r="O47" s="345"/>
      <c r="P47" s="345"/>
      <c r="Q47" s="346"/>
    </row>
    <row r="48" spans="1:17" s="20" customFormat="1" ht="15" customHeight="1" x14ac:dyDescent="0.25">
      <c r="A48" s="189">
        <v>8</v>
      </c>
      <c r="B48" s="459" t="s">
        <v>196</v>
      </c>
      <c r="C48" s="460"/>
      <c r="D48" s="460"/>
      <c r="E48" s="460"/>
      <c r="F48" s="460"/>
      <c r="G48" s="460"/>
      <c r="H48" s="460"/>
      <c r="I48" s="461"/>
      <c r="J48" s="462" t="s">
        <v>294</v>
      </c>
      <c r="K48" s="463"/>
      <c r="L48" s="344">
        <v>50661.120000000003</v>
      </c>
      <c r="M48" s="344"/>
      <c r="N48" s="345" t="s">
        <v>291</v>
      </c>
      <c r="O48" s="345"/>
      <c r="P48" s="345"/>
      <c r="Q48" s="346"/>
    </row>
    <row r="49" spans="1:17" s="20" customFormat="1" ht="15" customHeight="1" x14ac:dyDescent="0.25">
      <c r="A49" s="189">
        <v>9</v>
      </c>
      <c r="B49" s="459" t="s">
        <v>197</v>
      </c>
      <c r="C49" s="460"/>
      <c r="D49" s="460"/>
      <c r="E49" s="460"/>
      <c r="F49" s="460"/>
      <c r="G49" s="460"/>
      <c r="H49" s="460"/>
      <c r="I49" s="461"/>
      <c r="J49" s="462" t="s">
        <v>296</v>
      </c>
      <c r="K49" s="463"/>
      <c r="L49" s="344">
        <v>1683.85</v>
      </c>
      <c r="M49" s="344"/>
      <c r="N49" s="345" t="s">
        <v>291</v>
      </c>
      <c r="O49" s="345"/>
      <c r="P49" s="345"/>
      <c r="Q49" s="346"/>
    </row>
    <row r="50" spans="1:17" s="20" customFormat="1" ht="15" customHeight="1" x14ac:dyDescent="0.25">
      <c r="A50" s="189">
        <v>10</v>
      </c>
      <c r="B50" s="459" t="s">
        <v>209</v>
      </c>
      <c r="C50" s="460"/>
      <c r="D50" s="460"/>
      <c r="E50" s="460"/>
      <c r="F50" s="460"/>
      <c r="G50" s="460"/>
      <c r="H50" s="460"/>
      <c r="I50" s="461"/>
      <c r="J50" s="462" t="s">
        <v>140</v>
      </c>
      <c r="K50" s="463"/>
      <c r="L50" s="344">
        <v>2329.4</v>
      </c>
      <c r="M50" s="344"/>
      <c r="N50" s="345" t="s">
        <v>291</v>
      </c>
      <c r="O50" s="345"/>
      <c r="P50" s="345"/>
      <c r="Q50" s="346"/>
    </row>
    <row r="51" spans="1:17" s="20" customFormat="1" ht="15" customHeight="1" x14ac:dyDescent="0.25">
      <c r="A51" s="189">
        <v>11</v>
      </c>
      <c r="B51" s="459" t="s">
        <v>199</v>
      </c>
      <c r="C51" s="460"/>
      <c r="D51" s="460"/>
      <c r="E51" s="460"/>
      <c r="F51" s="460"/>
      <c r="G51" s="460"/>
      <c r="H51" s="460"/>
      <c r="I51" s="461"/>
      <c r="J51" s="462" t="s">
        <v>297</v>
      </c>
      <c r="K51" s="463"/>
      <c r="L51" s="344">
        <v>73592369.650000006</v>
      </c>
      <c r="M51" s="344"/>
      <c r="N51" s="345" t="s">
        <v>291</v>
      </c>
      <c r="O51" s="345"/>
      <c r="P51" s="345"/>
      <c r="Q51" s="346"/>
    </row>
    <row r="52" spans="1:17" s="20" customFormat="1" ht="15" customHeight="1" x14ac:dyDescent="0.25">
      <c r="A52" s="189">
        <v>12</v>
      </c>
      <c r="B52" s="459" t="s">
        <v>210</v>
      </c>
      <c r="C52" s="460"/>
      <c r="D52" s="460"/>
      <c r="E52" s="460"/>
      <c r="F52" s="460"/>
      <c r="G52" s="460"/>
      <c r="H52" s="460"/>
      <c r="I52" s="461"/>
      <c r="J52" s="462" t="s">
        <v>298</v>
      </c>
      <c r="K52" s="463"/>
      <c r="L52" s="344">
        <v>8510722.5299999993</v>
      </c>
      <c r="M52" s="344"/>
      <c r="N52" s="345" t="s">
        <v>291</v>
      </c>
      <c r="O52" s="345"/>
      <c r="P52" s="345"/>
      <c r="Q52" s="346"/>
    </row>
    <row r="53" spans="1:17" s="20" customFormat="1" ht="15" customHeight="1" x14ac:dyDescent="0.25">
      <c r="A53" s="189">
        <v>13</v>
      </c>
      <c r="B53" s="459" t="s">
        <v>211</v>
      </c>
      <c r="C53" s="460"/>
      <c r="D53" s="460"/>
      <c r="E53" s="460"/>
      <c r="F53" s="460"/>
      <c r="G53" s="460"/>
      <c r="H53" s="460"/>
      <c r="I53" s="461"/>
      <c r="J53" s="462" t="s">
        <v>293</v>
      </c>
      <c r="K53" s="463"/>
      <c r="L53" s="344">
        <v>18377265.870000001</v>
      </c>
      <c r="M53" s="344"/>
      <c r="N53" s="345" t="s">
        <v>291</v>
      </c>
      <c r="O53" s="345"/>
      <c r="P53" s="345"/>
      <c r="Q53" s="346"/>
    </row>
    <row r="54" spans="1:17" s="20" customFormat="1" ht="15" customHeight="1" x14ac:dyDescent="0.25">
      <c r="A54" s="189">
        <v>14</v>
      </c>
      <c r="B54" s="459" t="s">
        <v>212</v>
      </c>
      <c r="C54" s="460"/>
      <c r="D54" s="460"/>
      <c r="E54" s="460"/>
      <c r="F54" s="460"/>
      <c r="G54" s="460"/>
      <c r="H54" s="460"/>
      <c r="I54" s="461"/>
      <c r="J54" s="462" t="s">
        <v>278</v>
      </c>
      <c r="K54" s="463"/>
      <c r="L54" s="344">
        <v>103435834.98</v>
      </c>
      <c r="M54" s="344"/>
      <c r="N54" s="345" t="s">
        <v>291</v>
      </c>
      <c r="O54" s="345"/>
      <c r="P54" s="345"/>
      <c r="Q54" s="346"/>
    </row>
    <row r="55" spans="1:17" s="20" customFormat="1" ht="15" customHeight="1" x14ac:dyDescent="0.25">
      <c r="A55" s="189">
        <v>15</v>
      </c>
      <c r="B55" s="459" t="s">
        <v>285</v>
      </c>
      <c r="C55" s="460"/>
      <c r="D55" s="460"/>
      <c r="E55" s="460"/>
      <c r="F55" s="460"/>
      <c r="G55" s="460"/>
      <c r="H55" s="460"/>
      <c r="I55" s="461"/>
      <c r="J55" s="462" t="s">
        <v>293</v>
      </c>
      <c r="K55" s="463"/>
      <c r="L55" s="344">
        <v>10789619.23</v>
      </c>
      <c r="M55" s="344"/>
      <c r="N55" s="345" t="s">
        <v>291</v>
      </c>
      <c r="O55" s="345"/>
      <c r="P55" s="345"/>
      <c r="Q55" s="346"/>
    </row>
    <row r="56" spans="1:17" s="20" customFormat="1" ht="15" customHeight="1" x14ac:dyDescent="0.25">
      <c r="A56" s="189">
        <v>16</v>
      </c>
      <c r="B56" s="459" t="s">
        <v>215</v>
      </c>
      <c r="C56" s="460"/>
      <c r="D56" s="460"/>
      <c r="E56" s="460"/>
      <c r="F56" s="460"/>
      <c r="G56" s="460"/>
      <c r="H56" s="460"/>
      <c r="I56" s="461"/>
      <c r="J56" s="462" t="s">
        <v>299</v>
      </c>
      <c r="K56" s="463"/>
      <c r="L56" s="344">
        <v>64978240.539999999</v>
      </c>
      <c r="M56" s="344"/>
      <c r="N56" s="345" t="s">
        <v>291</v>
      </c>
      <c r="O56" s="345"/>
      <c r="P56" s="345"/>
      <c r="Q56" s="346"/>
    </row>
    <row r="57" spans="1:17" s="20" customFormat="1" ht="15" customHeight="1" x14ac:dyDescent="0.25">
      <c r="A57" s="189">
        <v>17</v>
      </c>
      <c r="B57" s="378" t="s">
        <v>202</v>
      </c>
      <c r="C57" s="379"/>
      <c r="D57" s="379"/>
      <c r="E57" s="379"/>
      <c r="F57" s="379"/>
      <c r="G57" s="379"/>
      <c r="H57" s="379"/>
      <c r="I57" s="379"/>
      <c r="J57" s="362" t="s">
        <v>294</v>
      </c>
      <c r="K57" s="362"/>
      <c r="L57" s="344">
        <v>130199787.83</v>
      </c>
      <c r="M57" s="344"/>
      <c r="N57" s="345" t="s">
        <v>291</v>
      </c>
      <c r="O57" s="345"/>
      <c r="P57" s="345"/>
      <c r="Q57" s="346"/>
    </row>
    <row r="58" spans="1:17" s="20" customFormat="1" ht="15" customHeight="1" x14ac:dyDescent="0.25">
      <c r="A58" s="189">
        <v>18</v>
      </c>
      <c r="B58" s="378" t="s">
        <v>203</v>
      </c>
      <c r="C58" s="379"/>
      <c r="D58" s="379"/>
      <c r="E58" s="379"/>
      <c r="F58" s="379"/>
      <c r="G58" s="379"/>
      <c r="H58" s="379"/>
      <c r="I58" s="379"/>
      <c r="J58" s="362" t="s">
        <v>298</v>
      </c>
      <c r="K58" s="362"/>
      <c r="L58" s="371">
        <v>28284898.280000001</v>
      </c>
      <c r="M58" s="372"/>
      <c r="N58" s="345" t="s">
        <v>291</v>
      </c>
      <c r="O58" s="345"/>
      <c r="P58" s="345"/>
      <c r="Q58" s="346"/>
    </row>
    <row r="59" spans="1:17" s="20" customFormat="1" ht="15" customHeight="1" x14ac:dyDescent="0.25">
      <c r="A59" s="189">
        <v>19</v>
      </c>
      <c r="B59" s="378" t="s">
        <v>204</v>
      </c>
      <c r="C59" s="378"/>
      <c r="D59" s="378"/>
      <c r="E59" s="378"/>
      <c r="F59" s="378"/>
      <c r="G59" s="378"/>
      <c r="H59" s="378"/>
      <c r="I59" s="378"/>
      <c r="J59" s="362" t="s">
        <v>300</v>
      </c>
      <c r="K59" s="362"/>
      <c r="L59" s="344">
        <v>671716.71</v>
      </c>
      <c r="M59" s="344"/>
      <c r="N59" s="345" t="s">
        <v>291</v>
      </c>
      <c r="O59" s="345"/>
      <c r="P59" s="345"/>
      <c r="Q59" s="346"/>
    </row>
    <row r="60" spans="1:17" s="20" customFormat="1" ht="15" customHeight="1" x14ac:dyDescent="0.25">
      <c r="A60" s="191">
        <v>20</v>
      </c>
      <c r="B60" s="462" t="s">
        <v>213</v>
      </c>
      <c r="C60" s="467"/>
      <c r="D60" s="467"/>
      <c r="E60" s="467"/>
      <c r="F60" s="467"/>
      <c r="G60" s="467"/>
      <c r="H60" s="467"/>
      <c r="I60" s="463"/>
      <c r="J60" s="462" t="s">
        <v>301</v>
      </c>
      <c r="K60" s="463"/>
      <c r="L60" s="468">
        <v>250549243.27000001</v>
      </c>
      <c r="M60" s="469"/>
      <c r="N60" s="345" t="s">
        <v>291</v>
      </c>
      <c r="O60" s="345"/>
      <c r="P60" s="345"/>
      <c r="Q60" s="346"/>
    </row>
    <row r="61" spans="1:17" s="20" customFormat="1" ht="15" customHeight="1" x14ac:dyDescent="0.25">
      <c r="A61" s="37"/>
      <c r="B61" s="380" t="s">
        <v>214</v>
      </c>
      <c r="C61" s="380"/>
      <c r="D61" s="380"/>
      <c r="E61" s="380"/>
      <c r="F61" s="380"/>
      <c r="G61" s="380"/>
      <c r="H61" s="380"/>
      <c r="I61" s="380"/>
      <c r="J61" s="361"/>
      <c r="K61" s="361"/>
      <c r="L61" s="350">
        <f>+L41+L42+L43+L44+L45+L46+L47+L48+L49+L50+L51+L52+L53+L54+L55+L56+L57+L58+L59+L60</f>
        <v>808744701.56000006</v>
      </c>
      <c r="M61" s="350"/>
      <c r="N61" s="381"/>
      <c r="O61" s="381"/>
      <c r="P61" s="381"/>
      <c r="Q61" s="382"/>
    </row>
    <row r="62" spans="1:17" ht="6.75" customHeight="1" x14ac:dyDescent="0.3">
      <c r="A62" s="10"/>
      <c r="Q62" s="14"/>
    </row>
    <row r="63" spans="1:17" x14ac:dyDescent="0.3">
      <c r="A63" s="365" t="s">
        <v>62</v>
      </c>
      <c r="B63" s="366"/>
      <c r="C63" s="366"/>
      <c r="D63" s="366"/>
      <c r="E63" s="366"/>
      <c r="F63" s="366"/>
      <c r="G63" s="366"/>
      <c r="H63" s="366"/>
      <c r="I63" s="366"/>
      <c r="J63" s="366"/>
      <c r="K63" s="366"/>
      <c r="L63" s="366"/>
      <c r="M63" s="366"/>
      <c r="N63" s="366"/>
      <c r="O63" s="366"/>
      <c r="P63" s="366"/>
      <c r="Q63" s="367"/>
    </row>
    <row r="64" spans="1:17" x14ac:dyDescent="0.3">
      <c r="A64" s="356" t="s">
        <v>110</v>
      </c>
      <c r="B64" s="357"/>
      <c r="C64" s="357"/>
      <c r="D64" s="357"/>
      <c r="E64" s="357"/>
      <c r="F64" s="357" t="s">
        <v>111</v>
      </c>
      <c r="G64" s="357"/>
      <c r="H64" s="357"/>
      <c r="I64" s="357"/>
      <c r="J64" s="357" t="s">
        <v>112</v>
      </c>
      <c r="K64" s="357"/>
      <c r="L64" s="357"/>
      <c r="M64" s="357"/>
      <c r="N64" s="357" t="s">
        <v>105</v>
      </c>
      <c r="O64" s="357"/>
      <c r="P64" s="357"/>
      <c r="Q64" s="358"/>
    </row>
    <row r="65" spans="1:17" s="29" customFormat="1" ht="50.1" customHeight="1" x14ac:dyDescent="0.25">
      <c r="A65" s="394" t="s">
        <v>155</v>
      </c>
      <c r="B65" s="399"/>
      <c r="C65" s="399"/>
      <c r="D65" s="399"/>
      <c r="E65" s="399"/>
      <c r="F65" s="362" t="s">
        <v>205</v>
      </c>
      <c r="G65" s="399"/>
      <c r="H65" s="399"/>
      <c r="I65" s="399"/>
      <c r="J65" s="362" t="s">
        <v>156</v>
      </c>
      <c r="K65" s="362"/>
      <c r="L65" s="362"/>
      <c r="M65" s="362"/>
      <c r="N65" s="362" t="s">
        <v>159</v>
      </c>
      <c r="O65" s="399"/>
      <c r="P65" s="399"/>
      <c r="Q65" s="421"/>
    </row>
    <row r="66" spans="1:17" s="29" customFormat="1" ht="36.75" customHeight="1" x14ac:dyDescent="0.25">
      <c r="A66" s="480"/>
      <c r="B66" s="399"/>
      <c r="C66" s="399"/>
      <c r="D66" s="399"/>
      <c r="E66" s="399"/>
      <c r="F66" s="399"/>
      <c r="G66" s="399"/>
      <c r="H66" s="399"/>
      <c r="I66" s="399"/>
      <c r="J66" s="362"/>
      <c r="K66" s="362"/>
      <c r="L66" s="362"/>
      <c r="M66" s="362"/>
      <c r="N66" s="399"/>
      <c r="O66" s="399"/>
      <c r="P66" s="399"/>
      <c r="Q66" s="421"/>
    </row>
    <row r="67" spans="1:17" s="23" customFormat="1" ht="20.25" customHeight="1" x14ac:dyDescent="0.25">
      <c r="A67" s="373" t="s">
        <v>8</v>
      </c>
      <c r="B67" s="374"/>
      <c r="C67" s="374"/>
      <c r="D67" s="351" t="s">
        <v>157</v>
      </c>
      <c r="E67" s="351"/>
      <c r="F67" s="351"/>
      <c r="G67" s="351"/>
      <c r="H67" s="351"/>
      <c r="I67" s="351"/>
      <c r="J67" s="351"/>
      <c r="K67" s="351"/>
      <c r="L67" s="351"/>
      <c r="M67" s="351"/>
      <c r="N67" s="351"/>
      <c r="O67" s="351"/>
      <c r="P67" s="351"/>
      <c r="Q67" s="352"/>
    </row>
    <row r="68" spans="1:17" x14ac:dyDescent="0.3">
      <c r="A68" s="24"/>
      <c r="B68" s="213"/>
      <c r="C68" s="213"/>
      <c r="D68" s="214"/>
      <c r="E68" s="214"/>
      <c r="F68" s="214"/>
      <c r="G68" s="214"/>
      <c r="H68" s="214"/>
      <c r="I68" s="214"/>
      <c r="J68" s="214"/>
      <c r="K68" s="214"/>
      <c r="L68" s="214"/>
      <c r="M68" s="214"/>
      <c r="N68" s="214"/>
      <c r="O68" s="214"/>
      <c r="P68" s="214"/>
      <c r="Q68" s="25"/>
    </row>
    <row r="69" spans="1:17" ht="15.75" customHeight="1" x14ac:dyDescent="0.3">
      <c r="A69" s="375" t="s">
        <v>82</v>
      </c>
      <c r="B69" s="376"/>
      <c r="C69" s="376"/>
      <c r="D69" s="376" t="s">
        <v>7</v>
      </c>
      <c r="E69" s="376"/>
      <c r="F69" s="376"/>
      <c r="G69" s="376" t="s">
        <v>115</v>
      </c>
      <c r="H69" s="376"/>
      <c r="I69" s="376"/>
      <c r="J69" s="376" t="s">
        <v>114</v>
      </c>
      <c r="K69" s="376"/>
      <c r="L69" s="376"/>
      <c r="M69" s="376"/>
      <c r="N69" s="376" t="s">
        <v>116</v>
      </c>
      <c r="O69" s="376"/>
      <c r="P69" s="376"/>
      <c r="Q69" s="377"/>
    </row>
    <row r="70" spans="1:17" s="17" customFormat="1" ht="117.75" customHeight="1" x14ac:dyDescent="0.25">
      <c r="A70" s="394" t="s">
        <v>45</v>
      </c>
      <c r="B70" s="362"/>
      <c r="C70" s="362"/>
      <c r="D70" s="362" t="s">
        <v>48</v>
      </c>
      <c r="E70" s="362"/>
      <c r="F70" s="362"/>
      <c r="G70" s="362"/>
      <c r="H70" s="362"/>
      <c r="I70" s="362"/>
      <c r="J70" s="362" t="s">
        <v>158</v>
      </c>
      <c r="K70" s="362"/>
      <c r="L70" s="362"/>
      <c r="M70" s="362"/>
      <c r="N70" s="362" t="s">
        <v>160</v>
      </c>
      <c r="O70" s="362"/>
      <c r="P70" s="362"/>
      <c r="Q70" s="393"/>
    </row>
    <row r="71" spans="1:17" x14ac:dyDescent="0.3">
      <c r="A71" s="365" t="s">
        <v>302</v>
      </c>
      <c r="B71" s="366"/>
      <c r="C71" s="366"/>
      <c r="D71" s="366"/>
      <c r="E71" s="366"/>
      <c r="F71" s="366"/>
      <c r="G71" s="366"/>
      <c r="H71" s="366"/>
      <c r="I71" s="366"/>
      <c r="J71" s="366"/>
      <c r="K71" s="366"/>
      <c r="L71" s="366"/>
      <c r="M71" s="366"/>
      <c r="N71" s="366"/>
      <c r="O71" s="366"/>
      <c r="P71" s="366"/>
      <c r="Q71" s="367"/>
    </row>
    <row r="72" spans="1:17" x14ac:dyDescent="0.3">
      <c r="A72" s="356" t="s">
        <v>110</v>
      </c>
      <c r="B72" s="357"/>
      <c r="C72" s="357"/>
      <c r="D72" s="357"/>
      <c r="E72" s="357"/>
      <c r="F72" s="357"/>
      <c r="G72" s="357"/>
      <c r="H72" s="357"/>
      <c r="I72" s="357"/>
      <c r="J72" s="357" t="s">
        <v>59</v>
      </c>
      <c r="K72" s="357"/>
      <c r="L72" s="357" t="s">
        <v>116</v>
      </c>
      <c r="M72" s="357"/>
      <c r="N72" s="357" t="s">
        <v>117</v>
      </c>
      <c r="O72" s="357"/>
      <c r="P72" s="357"/>
      <c r="Q72" s="358"/>
    </row>
    <row r="73" spans="1:17" s="17" customFormat="1" ht="19.5" customHeight="1" x14ac:dyDescent="0.25">
      <c r="A73" s="189">
        <v>1</v>
      </c>
      <c r="B73" s="359" t="s">
        <v>219</v>
      </c>
      <c r="C73" s="359"/>
      <c r="D73" s="359"/>
      <c r="E73" s="359"/>
      <c r="F73" s="359"/>
      <c r="G73" s="359"/>
      <c r="H73" s="359"/>
      <c r="I73" s="359"/>
      <c r="J73" s="362" t="s">
        <v>140</v>
      </c>
      <c r="K73" s="362"/>
      <c r="L73" s="344">
        <v>55305.96</v>
      </c>
      <c r="M73" s="344"/>
      <c r="N73" s="345" t="s">
        <v>291</v>
      </c>
      <c r="O73" s="345"/>
      <c r="P73" s="345"/>
      <c r="Q73" s="346"/>
    </row>
    <row r="74" spans="1:17" s="17" customFormat="1" ht="19.5" customHeight="1" x14ac:dyDescent="0.25">
      <c r="A74" s="189">
        <v>2</v>
      </c>
      <c r="B74" s="359" t="s">
        <v>220</v>
      </c>
      <c r="C74" s="359"/>
      <c r="D74" s="359"/>
      <c r="E74" s="359"/>
      <c r="F74" s="359"/>
      <c r="G74" s="359"/>
      <c r="H74" s="359"/>
      <c r="I74" s="359"/>
      <c r="J74" s="362" t="s">
        <v>140</v>
      </c>
      <c r="K74" s="362"/>
      <c r="L74" s="344">
        <v>47706.96</v>
      </c>
      <c r="M74" s="344"/>
      <c r="N74" s="345" t="s">
        <v>291</v>
      </c>
      <c r="O74" s="345"/>
      <c r="P74" s="345"/>
      <c r="Q74" s="346"/>
    </row>
    <row r="75" spans="1:17" s="17" customFormat="1" ht="19.5" customHeight="1" x14ac:dyDescent="0.25">
      <c r="A75" s="189">
        <v>2</v>
      </c>
      <c r="B75" s="359" t="s">
        <v>224</v>
      </c>
      <c r="C75" s="359"/>
      <c r="D75" s="359"/>
      <c r="E75" s="359"/>
      <c r="F75" s="359"/>
      <c r="G75" s="359"/>
      <c r="H75" s="359"/>
      <c r="I75" s="359"/>
      <c r="J75" s="362" t="s">
        <v>140</v>
      </c>
      <c r="K75" s="362"/>
      <c r="L75" s="344">
        <v>43.2</v>
      </c>
      <c r="M75" s="344"/>
      <c r="N75" s="345" t="s">
        <v>291</v>
      </c>
      <c r="O75" s="345"/>
      <c r="P75" s="345"/>
      <c r="Q75" s="346"/>
    </row>
    <row r="76" spans="1:17" s="17" customFormat="1" ht="19.5" customHeight="1" x14ac:dyDescent="0.25">
      <c r="A76" s="189">
        <v>3</v>
      </c>
      <c r="B76" s="359" t="s">
        <v>225</v>
      </c>
      <c r="C76" s="359"/>
      <c r="D76" s="359"/>
      <c r="E76" s="359"/>
      <c r="F76" s="359"/>
      <c r="G76" s="359"/>
      <c r="H76" s="359"/>
      <c r="I76" s="359"/>
      <c r="J76" s="362" t="s">
        <v>140</v>
      </c>
      <c r="K76" s="362"/>
      <c r="L76" s="344">
        <v>6903406</v>
      </c>
      <c r="M76" s="344"/>
      <c r="N76" s="345" t="s">
        <v>291</v>
      </c>
      <c r="O76" s="345"/>
      <c r="P76" s="345"/>
      <c r="Q76" s="346"/>
    </row>
    <row r="77" spans="1:17" s="17" customFormat="1" ht="19.5" customHeight="1" x14ac:dyDescent="0.25">
      <c r="A77" s="189">
        <v>4</v>
      </c>
      <c r="B77" s="359" t="s">
        <v>226</v>
      </c>
      <c r="C77" s="359"/>
      <c r="D77" s="359"/>
      <c r="E77" s="359"/>
      <c r="F77" s="359"/>
      <c r="G77" s="359"/>
      <c r="H77" s="359"/>
      <c r="I77" s="359"/>
      <c r="J77" s="362" t="s">
        <v>140</v>
      </c>
      <c r="K77" s="362"/>
      <c r="L77" s="344">
        <v>670894.71</v>
      </c>
      <c r="M77" s="344"/>
      <c r="N77" s="345" t="s">
        <v>291</v>
      </c>
      <c r="O77" s="345"/>
      <c r="P77" s="345"/>
      <c r="Q77" s="346"/>
    </row>
    <row r="78" spans="1:17" s="17" customFormat="1" ht="19.5" customHeight="1" x14ac:dyDescent="0.25">
      <c r="A78" s="189">
        <v>5</v>
      </c>
      <c r="B78" s="359" t="s">
        <v>227</v>
      </c>
      <c r="C78" s="359"/>
      <c r="D78" s="359"/>
      <c r="E78" s="359"/>
      <c r="F78" s="359"/>
      <c r="G78" s="359"/>
      <c r="H78" s="359"/>
      <c r="I78" s="359"/>
      <c r="J78" s="362" t="s">
        <v>335</v>
      </c>
      <c r="K78" s="362"/>
      <c r="L78" s="344">
        <v>335311.15999999997</v>
      </c>
      <c r="M78" s="344"/>
      <c r="N78" s="345" t="s">
        <v>291</v>
      </c>
      <c r="O78" s="345"/>
      <c r="P78" s="345"/>
      <c r="Q78" s="346"/>
    </row>
    <row r="79" spans="1:17" s="17" customFormat="1" ht="19.5" customHeight="1" x14ac:dyDescent="0.25">
      <c r="A79" s="189">
        <v>6</v>
      </c>
      <c r="B79" s="359" t="s">
        <v>228</v>
      </c>
      <c r="C79" s="359"/>
      <c r="D79" s="359"/>
      <c r="E79" s="359"/>
      <c r="F79" s="359"/>
      <c r="G79" s="359"/>
      <c r="H79" s="359"/>
      <c r="I79" s="359"/>
      <c r="J79" s="362" t="s">
        <v>295</v>
      </c>
      <c r="K79" s="362"/>
      <c r="L79" s="344">
        <v>2878.52</v>
      </c>
      <c r="M79" s="344"/>
      <c r="N79" s="345" t="s">
        <v>291</v>
      </c>
      <c r="O79" s="345"/>
      <c r="P79" s="345"/>
      <c r="Q79" s="346"/>
    </row>
    <row r="80" spans="1:17" s="17" customFormat="1" ht="19.5" customHeight="1" x14ac:dyDescent="0.25">
      <c r="A80" s="189">
        <v>7</v>
      </c>
      <c r="B80" s="359" t="s">
        <v>229</v>
      </c>
      <c r="C80" s="359"/>
      <c r="D80" s="359"/>
      <c r="E80" s="359"/>
      <c r="F80" s="359"/>
      <c r="G80" s="359"/>
      <c r="H80" s="359"/>
      <c r="I80" s="359"/>
      <c r="J80" s="362" t="s">
        <v>337</v>
      </c>
      <c r="K80" s="362"/>
      <c r="L80" s="344">
        <v>66629.899999999994</v>
      </c>
      <c r="M80" s="344"/>
      <c r="N80" s="345" t="s">
        <v>291</v>
      </c>
      <c r="O80" s="345"/>
      <c r="P80" s="345"/>
      <c r="Q80" s="346"/>
    </row>
    <row r="81" spans="1:17" s="17" customFormat="1" ht="19.5" customHeight="1" x14ac:dyDescent="0.25">
      <c r="A81" s="189">
        <v>8</v>
      </c>
      <c r="B81" s="359" t="s">
        <v>231</v>
      </c>
      <c r="C81" s="359"/>
      <c r="D81" s="359"/>
      <c r="E81" s="359"/>
      <c r="F81" s="359"/>
      <c r="G81" s="359"/>
      <c r="H81" s="359"/>
      <c r="I81" s="359"/>
      <c r="J81" s="362" t="s">
        <v>337</v>
      </c>
      <c r="K81" s="362"/>
      <c r="L81" s="344">
        <v>5231196.5999999996</v>
      </c>
      <c r="M81" s="344"/>
      <c r="N81" s="345" t="s">
        <v>291</v>
      </c>
      <c r="O81" s="345"/>
      <c r="P81" s="345"/>
      <c r="Q81" s="346"/>
    </row>
    <row r="82" spans="1:17" s="17" customFormat="1" ht="19.5" customHeight="1" x14ac:dyDescent="0.25">
      <c r="A82" s="189">
        <v>9</v>
      </c>
      <c r="B82" s="481" t="s">
        <v>194</v>
      </c>
      <c r="C82" s="482"/>
      <c r="D82" s="482"/>
      <c r="E82" s="482"/>
      <c r="F82" s="482"/>
      <c r="G82" s="482"/>
      <c r="H82" s="482"/>
      <c r="I82" s="483"/>
      <c r="J82" s="462" t="s">
        <v>338</v>
      </c>
      <c r="K82" s="463"/>
      <c r="L82" s="371">
        <v>272603.13</v>
      </c>
      <c r="M82" s="372"/>
      <c r="N82" s="345" t="s">
        <v>291</v>
      </c>
      <c r="O82" s="345"/>
      <c r="P82" s="345"/>
      <c r="Q82" s="346"/>
    </row>
    <row r="83" spans="1:17" s="17" customFormat="1" ht="19.5" customHeight="1" x14ac:dyDescent="0.25">
      <c r="A83" s="189">
        <v>10</v>
      </c>
      <c r="B83" s="359" t="s">
        <v>233</v>
      </c>
      <c r="C83" s="359"/>
      <c r="D83" s="359"/>
      <c r="E83" s="359"/>
      <c r="F83" s="359"/>
      <c r="G83" s="359"/>
      <c r="H83" s="359"/>
      <c r="I83" s="359"/>
      <c r="J83" s="362" t="s">
        <v>140</v>
      </c>
      <c r="K83" s="362"/>
      <c r="L83" s="344">
        <v>534093.24</v>
      </c>
      <c r="M83" s="344"/>
      <c r="N83" s="345" t="s">
        <v>291</v>
      </c>
      <c r="O83" s="345"/>
      <c r="P83" s="345"/>
      <c r="Q83" s="346"/>
    </row>
    <row r="84" spans="1:17" s="17" customFormat="1" ht="19.5" customHeight="1" x14ac:dyDescent="0.25">
      <c r="A84" s="189">
        <v>11</v>
      </c>
      <c r="B84" s="359" t="s">
        <v>234</v>
      </c>
      <c r="C84" s="359"/>
      <c r="D84" s="359"/>
      <c r="E84" s="359"/>
      <c r="F84" s="359"/>
      <c r="G84" s="359"/>
      <c r="H84" s="359"/>
      <c r="I84" s="359"/>
      <c r="J84" s="362" t="s">
        <v>339</v>
      </c>
      <c r="K84" s="362"/>
      <c r="L84" s="344">
        <v>1511350.44</v>
      </c>
      <c r="M84" s="344"/>
      <c r="N84" s="345" t="s">
        <v>291</v>
      </c>
      <c r="O84" s="345"/>
      <c r="P84" s="345"/>
      <c r="Q84" s="346"/>
    </row>
    <row r="85" spans="1:17" s="17" customFormat="1" ht="19.5" customHeight="1" x14ac:dyDescent="0.25">
      <c r="A85" s="189">
        <v>12</v>
      </c>
      <c r="B85" s="359" t="s">
        <v>237</v>
      </c>
      <c r="C85" s="359"/>
      <c r="D85" s="359"/>
      <c r="E85" s="359"/>
      <c r="F85" s="359"/>
      <c r="G85" s="359"/>
      <c r="H85" s="359"/>
      <c r="I85" s="359"/>
      <c r="J85" s="362" t="s">
        <v>336</v>
      </c>
      <c r="K85" s="362"/>
      <c r="L85" s="344">
        <v>12748833.050000001</v>
      </c>
      <c r="M85" s="344"/>
      <c r="N85" s="345" t="s">
        <v>291</v>
      </c>
      <c r="O85" s="345"/>
      <c r="P85" s="345"/>
      <c r="Q85" s="346"/>
    </row>
    <row r="86" spans="1:17" s="17" customFormat="1" ht="19.5" customHeight="1" x14ac:dyDescent="0.25">
      <c r="A86" s="189">
        <v>13</v>
      </c>
      <c r="B86" s="359" t="s">
        <v>238</v>
      </c>
      <c r="C86" s="359"/>
      <c r="D86" s="359"/>
      <c r="E86" s="359"/>
      <c r="F86" s="359"/>
      <c r="G86" s="359"/>
      <c r="H86" s="359"/>
      <c r="I86" s="359"/>
      <c r="J86" s="362" t="s">
        <v>140</v>
      </c>
      <c r="K86" s="362"/>
      <c r="L86" s="344">
        <v>124752.84</v>
      </c>
      <c r="M86" s="344"/>
      <c r="N86" s="345" t="s">
        <v>291</v>
      </c>
      <c r="O86" s="345"/>
      <c r="P86" s="345"/>
      <c r="Q86" s="346"/>
    </row>
    <row r="87" spans="1:17" s="17" customFormat="1" ht="19.5" customHeight="1" x14ac:dyDescent="0.25">
      <c r="A87" s="189">
        <v>14</v>
      </c>
      <c r="B87" s="359" t="s">
        <v>239</v>
      </c>
      <c r="C87" s="359"/>
      <c r="D87" s="359"/>
      <c r="E87" s="359"/>
      <c r="F87" s="359"/>
      <c r="G87" s="359"/>
      <c r="H87" s="359"/>
      <c r="I87" s="359"/>
      <c r="J87" s="362" t="s">
        <v>140</v>
      </c>
      <c r="K87" s="362"/>
      <c r="L87" s="344">
        <v>703504.2</v>
      </c>
      <c r="M87" s="344"/>
      <c r="N87" s="345" t="s">
        <v>291</v>
      </c>
      <c r="O87" s="345"/>
      <c r="P87" s="345"/>
      <c r="Q87" s="346"/>
    </row>
    <row r="88" spans="1:17" s="17" customFormat="1" ht="19.5" customHeight="1" x14ac:dyDescent="0.25">
      <c r="A88" s="189">
        <v>15</v>
      </c>
      <c r="B88" s="359" t="s">
        <v>240</v>
      </c>
      <c r="C88" s="359"/>
      <c r="D88" s="359"/>
      <c r="E88" s="359"/>
      <c r="F88" s="359"/>
      <c r="G88" s="359"/>
      <c r="H88" s="359"/>
      <c r="I88" s="359"/>
      <c r="J88" s="362" t="s">
        <v>140</v>
      </c>
      <c r="K88" s="362"/>
      <c r="L88" s="344">
        <v>0</v>
      </c>
      <c r="M88" s="344"/>
      <c r="N88" s="345" t="s">
        <v>291</v>
      </c>
      <c r="O88" s="345"/>
      <c r="P88" s="345"/>
      <c r="Q88" s="346"/>
    </row>
    <row r="89" spans="1:17" s="17" customFormat="1" ht="19.5" customHeight="1" x14ac:dyDescent="0.25">
      <c r="A89" s="189">
        <v>16</v>
      </c>
      <c r="B89" s="359" t="s">
        <v>244</v>
      </c>
      <c r="C89" s="359"/>
      <c r="D89" s="359"/>
      <c r="E89" s="359"/>
      <c r="F89" s="359"/>
      <c r="G89" s="359"/>
      <c r="H89" s="359"/>
      <c r="I89" s="359"/>
      <c r="J89" s="362" t="s">
        <v>140</v>
      </c>
      <c r="K89" s="362"/>
      <c r="L89" s="344">
        <v>8850.99</v>
      </c>
      <c r="M89" s="344"/>
      <c r="N89" s="345" t="s">
        <v>291</v>
      </c>
      <c r="O89" s="345"/>
      <c r="P89" s="345"/>
      <c r="Q89" s="346"/>
    </row>
    <row r="90" spans="1:17" s="17" customFormat="1" ht="19.5" customHeight="1" x14ac:dyDescent="0.25">
      <c r="A90" s="189">
        <v>17</v>
      </c>
      <c r="B90" s="359" t="s">
        <v>243</v>
      </c>
      <c r="C90" s="359"/>
      <c r="D90" s="359"/>
      <c r="E90" s="359"/>
      <c r="F90" s="359"/>
      <c r="G90" s="359"/>
      <c r="H90" s="359"/>
      <c r="I90" s="359"/>
      <c r="J90" s="362" t="s">
        <v>140</v>
      </c>
      <c r="K90" s="362"/>
      <c r="L90" s="344">
        <v>659115.96</v>
      </c>
      <c r="M90" s="344"/>
      <c r="N90" s="345" t="s">
        <v>291</v>
      </c>
      <c r="O90" s="345"/>
      <c r="P90" s="345"/>
      <c r="Q90" s="346"/>
    </row>
    <row r="91" spans="1:17" s="17" customFormat="1" ht="19.5" customHeight="1" x14ac:dyDescent="0.25">
      <c r="A91" s="189">
        <v>18</v>
      </c>
      <c r="B91" s="359" t="s">
        <v>242</v>
      </c>
      <c r="C91" s="359"/>
      <c r="D91" s="359"/>
      <c r="E91" s="359"/>
      <c r="F91" s="359"/>
      <c r="G91" s="359"/>
      <c r="H91" s="359"/>
      <c r="I91" s="359"/>
      <c r="J91" s="362" t="s">
        <v>140</v>
      </c>
      <c r="K91" s="362"/>
      <c r="L91" s="344">
        <v>60071.040000000001</v>
      </c>
      <c r="M91" s="344"/>
      <c r="N91" s="345" t="s">
        <v>291</v>
      </c>
      <c r="O91" s="345"/>
      <c r="P91" s="345"/>
      <c r="Q91" s="346"/>
    </row>
    <row r="92" spans="1:17" s="17" customFormat="1" ht="19.5" customHeight="1" x14ac:dyDescent="0.25">
      <c r="A92" s="189">
        <v>19</v>
      </c>
      <c r="B92" s="359" t="s">
        <v>245</v>
      </c>
      <c r="C92" s="359"/>
      <c r="D92" s="359"/>
      <c r="E92" s="359"/>
      <c r="F92" s="359"/>
      <c r="G92" s="359"/>
      <c r="H92" s="359"/>
      <c r="I92" s="359"/>
      <c r="J92" s="362" t="s">
        <v>140</v>
      </c>
      <c r="K92" s="362"/>
      <c r="L92" s="344">
        <v>21220.799999999999</v>
      </c>
      <c r="M92" s="344"/>
      <c r="N92" s="345" t="s">
        <v>291</v>
      </c>
      <c r="O92" s="345"/>
      <c r="P92" s="345"/>
      <c r="Q92" s="346"/>
    </row>
    <row r="93" spans="1:17" s="17" customFormat="1" ht="19.5" customHeight="1" x14ac:dyDescent="0.25">
      <c r="A93" s="189">
        <v>20</v>
      </c>
      <c r="B93" s="359" t="s">
        <v>246</v>
      </c>
      <c r="C93" s="359"/>
      <c r="D93" s="359"/>
      <c r="E93" s="359"/>
      <c r="F93" s="359"/>
      <c r="G93" s="359"/>
      <c r="H93" s="359"/>
      <c r="I93" s="359"/>
      <c r="J93" s="362" t="s">
        <v>140</v>
      </c>
      <c r="K93" s="362"/>
      <c r="L93" s="344">
        <v>459690.6</v>
      </c>
      <c r="M93" s="344"/>
      <c r="N93" s="345" t="s">
        <v>291</v>
      </c>
      <c r="O93" s="345"/>
      <c r="P93" s="345"/>
      <c r="Q93" s="346"/>
    </row>
    <row r="94" spans="1:17" s="17" customFormat="1" ht="19.5" customHeight="1" x14ac:dyDescent="0.25">
      <c r="A94" s="189">
        <v>21</v>
      </c>
      <c r="B94" s="359" t="s">
        <v>247</v>
      </c>
      <c r="C94" s="359"/>
      <c r="D94" s="359"/>
      <c r="E94" s="359"/>
      <c r="F94" s="359"/>
      <c r="G94" s="359"/>
      <c r="H94" s="359"/>
      <c r="I94" s="359"/>
      <c r="J94" s="362" t="s">
        <v>140</v>
      </c>
      <c r="K94" s="362"/>
      <c r="L94" s="344">
        <v>262981.2</v>
      </c>
      <c r="M94" s="344"/>
      <c r="N94" s="345" t="s">
        <v>291</v>
      </c>
      <c r="O94" s="345"/>
      <c r="P94" s="345"/>
      <c r="Q94" s="346"/>
    </row>
    <row r="95" spans="1:17" s="17" customFormat="1" ht="19.5" customHeight="1" x14ac:dyDescent="0.25">
      <c r="A95" s="189">
        <v>22</v>
      </c>
      <c r="B95" s="359" t="s">
        <v>248</v>
      </c>
      <c r="C95" s="359"/>
      <c r="D95" s="359"/>
      <c r="E95" s="359"/>
      <c r="F95" s="359"/>
      <c r="G95" s="359"/>
      <c r="H95" s="359"/>
      <c r="I95" s="359"/>
      <c r="J95" s="362" t="s">
        <v>278</v>
      </c>
      <c r="K95" s="362"/>
      <c r="L95" s="344">
        <v>21939.599999999999</v>
      </c>
      <c r="M95" s="344"/>
      <c r="N95" s="345" t="s">
        <v>291</v>
      </c>
      <c r="O95" s="345"/>
      <c r="P95" s="345"/>
      <c r="Q95" s="346"/>
    </row>
    <row r="96" spans="1:17" s="17" customFormat="1" ht="19.5" customHeight="1" x14ac:dyDescent="0.25">
      <c r="A96" s="189">
        <v>23</v>
      </c>
      <c r="B96" s="359" t="s">
        <v>249</v>
      </c>
      <c r="C96" s="359"/>
      <c r="D96" s="359"/>
      <c r="E96" s="359"/>
      <c r="F96" s="359"/>
      <c r="G96" s="359"/>
      <c r="H96" s="359"/>
      <c r="I96" s="359"/>
      <c r="J96" s="362" t="s">
        <v>293</v>
      </c>
      <c r="K96" s="362"/>
      <c r="L96" s="344">
        <v>58596.24</v>
      </c>
      <c r="M96" s="344"/>
      <c r="N96" s="345" t="s">
        <v>291</v>
      </c>
      <c r="O96" s="345"/>
      <c r="P96" s="345"/>
      <c r="Q96" s="346"/>
    </row>
    <row r="97" spans="1:17" s="17" customFormat="1" ht="19.5" customHeight="1" x14ac:dyDescent="0.25">
      <c r="A97" s="189">
        <v>24</v>
      </c>
      <c r="B97" s="359" t="s">
        <v>250</v>
      </c>
      <c r="C97" s="359"/>
      <c r="D97" s="359"/>
      <c r="E97" s="359"/>
      <c r="F97" s="359"/>
      <c r="G97" s="359"/>
      <c r="H97" s="359"/>
      <c r="I97" s="359"/>
      <c r="J97" s="362" t="s">
        <v>293</v>
      </c>
      <c r="K97" s="362"/>
      <c r="L97" s="344">
        <v>22653.72</v>
      </c>
      <c r="M97" s="344"/>
      <c r="N97" s="345" t="s">
        <v>291</v>
      </c>
      <c r="O97" s="345"/>
      <c r="P97" s="345"/>
      <c r="Q97" s="346"/>
    </row>
    <row r="98" spans="1:17" s="17" customFormat="1" ht="19.5" customHeight="1" x14ac:dyDescent="0.25">
      <c r="A98" s="189">
        <v>25</v>
      </c>
      <c r="B98" s="359" t="s">
        <v>251</v>
      </c>
      <c r="C98" s="359"/>
      <c r="D98" s="359"/>
      <c r="E98" s="359"/>
      <c r="F98" s="359"/>
      <c r="G98" s="359"/>
      <c r="H98" s="359"/>
      <c r="I98" s="359"/>
      <c r="J98" s="362" t="s">
        <v>293</v>
      </c>
      <c r="K98" s="362"/>
      <c r="L98" s="344">
        <v>197226.36</v>
      </c>
      <c r="M98" s="344"/>
      <c r="N98" s="345" t="s">
        <v>291</v>
      </c>
      <c r="O98" s="345"/>
      <c r="P98" s="345"/>
      <c r="Q98" s="346"/>
    </row>
    <row r="99" spans="1:17" s="17" customFormat="1" ht="19.5" customHeight="1" x14ac:dyDescent="0.25">
      <c r="A99" s="189">
        <v>26</v>
      </c>
      <c r="B99" s="359" t="s">
        <v>252</v>
      </c>
      <c r="C99" s="359"/>
      <c r="D99" s="359"/>
      <c r="E99" s="359"/>
      <c r="F99" s="359"/>
      <c r="G99" s="359"/>
      <c r="H99" s="359"/>
      <c r="I99" s="359"/>
      <c r="J99" s="362" t="s">
        <v>293</v>
      </c>
      <c r="K99" s="362"/>
      <c r="L99" s="344">
        <v>1171.8</v>
      </c>
      <c r="M99" s="344"/>
      <c r="N99" s="345" t="s">
        <v>291</v>
      </c>
      <c r="O99" s="345"/>
      <c r="P99" s="345"/>
      <c r="Q99" s="346"/>
    </row>
    <row r="100" spans="1:17" s="17" customFormat="1" ht="19.5" customHeight="1" x14ac:dyDescent="0.25">
      <c r="A100" s="189">
        <v>27</v>
      </c>
      <c r="B100" s="359" t="s">
        <v>253</v>
      </c>
      <c r="C100" s="359"/>
      <c r="D100" s="359"/>
      <c r="E100" s="359"/>
      <c r="F100" s="359"/>
      <c r="G100" s="359"/>
      <c r="H100" s="359"/>
      <c r="I100" s="359"/>
      <c r="J100" s="362" t="s">
        <v>293</v>
      </c>
      <c r="K100" s="362"/>
      <c r="L100" s="344">
        <v>61026</v>
      </c>
      <c r="M100" s="344"/>
      <c r="N100" s="345" t="s">
        <v>291</v>
      </c>
      <c r="O100" s="345"/>
      <c r="P100" s="345"/>
      <c r="Q100" s="346"/>
    </row>
    <row r="101" spans="1:17" s="17" customFormat="1" ht="19.5" customHeight="1" x14ac:dyDescent="0.25">
      <c r="A101" s="189">
        <v>28</v>
      </c>
      <c r="B101" s="359" t="s">
        <v>254</v>
      </c>
      <c r="C101" s="359"/>
      <c r="D101" s="359"/>
      <c r="E101" s="359"/>
      <c r="F101" s="359"/>
      <c r="G101" s="359"/>
      <c r="H101" s="359"/>
      <c r="I101" s="359"/>
      <c r="J101" s="362" t="s">
        <v>293</v>
      </c>
      <c r="K101" s="362"/>
      <c r="L101" s="344">
        <v>204289.56</v>
      </c>
      <c r="M101" s="344"/>
      <c r="N101" s="345" t="s">
        <v>291</v>
      </c>
      <c r="O101" s="345"/>
      <c r="P101" s="345"/>
      <c r="Q101" s="346"/>
    </row>
    <row r="102" spans="1:17" s="17" customFormat="1" ht="19.5" customHeight="1" x14ac:dyDescent="0.25">
      <c r="A102" s="189">
        <v>29</v>
      </c>
      <c r="B102" s="359" t="s">
        <v>255</v>
      </c>
      <c r="C102" s="359"/>
      <c r="D102" s="359"/>
      <c r="E102" s="359"/>
      <c r="F102" s="359"/>
      <c r="G102" s="359"/>
      <c r="H102" s="359"/>
      <c r="I102" s="359"/>
      <c r="J102" s="362" t="s">
        <v>293</v>
      </c>
      <c r="K102" s="362"/>
      <c r="L102" s="344">
        <v>253935.5</v>
      </c>
      <c r="M102" s="344"/>
      <c r="N102" s="345" t="s">
        <v>291</v>
      </c>
      <c r="O102" s="345"/>
      <c r="P102" s="345"/>
      <c r="Q102" s="346"/>
    </row>
    <row r="103" spans="1:17" s="17" customFormat="1" ht="19.5" customHeight="1" x14ac:dyDescent="0.25">
      <c r="A103" s="189">
        <v>30</v>
      </c>
      <c r="B103" s="359" t="s">
        <v>256</v>
      </c>
      <c r="C103" s="359"/>
      <c r="D103" s="359"/>
      <c r="E103" s="359"/>
      <c r="F103" s="359"/>
      <c r="G103" s="359"/>
      <c r="H103" s="359"/>
      <c r="I103" s="359"/>
      <c r="J103" s="362" t="s">
        <v>140</v>
      </c>
      <c r="K103" s="362"/>
      <c r="L103" s="344">
        <v>2889</v>
      </c>
      <c r="M103" s="344"/>
      <c r="N103" s="345" t="s">
        <v>291</v>
      </c>
      <c r="O103" s="345"/>
      <c r="P103" s="345"/>
      <c r="Q103" s="346"/>
    </row>
    <row r="104" spans="1:17" s="17" customFormat="1" ht="19.5" customHeight="1" x14ac:dyDescent="0.25">
      <c r="A104" s="189">
        <v>31</v>
      </c>
      <c r="B104" s="359" t="s">
        <v>257</v>
      </c>
      <c r="C104" s="359"/>
      <c r="D104" s="359"/>
      <c r="E104" s="359"/>
      <c r="F104" s="359"/>
      <c r="G104" s="359"/>
      <c r="H104" s="359"/>
      <c r="I104" s="359"/>
      <c r="J104" s="362" t="s">
        <v>293</v>
      </c>
      <c r="K104" s="362"/>
      <c r="L104" s="344">
        <v>24620.7</v>
      </c>
      <c r="M104" s="344"/>
      <c r="N104" s="345" t="s">
        <v>291</v>
      </c>
      <c r="O104" s="345"/>
      <c r="P104" s="345"/>
      <c r="Q104" s="346"/>
    </row>
    <row r="105" spans="1:17" s="17" customFormat="1" ht="19.5" customHeight="1" x14ac:dyDescent="0.25">
      <c r="A105" s="189">
        <v>32</v>
      </c>
      <c r="B105" s="359" t="s">
        <v>258</v>
      </c>
      <c r="C105" s="359"/>
      <c r="D105" s="359"/>
      <c r="E105" s="359"/>
      <c r="F105" s="359"/>
      <c r="G105" s="359"/>
      <c r="H105" s="359"/>
      <c r="I105" s="359"/>
      <c r="J105" s="362" t="s">
        <v>293</v>
      </c>
      <c r="K105" s="362"/>
      <c r="L105" s="344">
        <v>0</v>
      </c>
      <c r="M105" s="344"/>
      <c r="N105" s="345" t="s">
        <v>291</v>
      </c>
      <c r="O105" s="345"/>
      <c r="P105" s="345"/>
      <c r="Q105" s="346"/>
    </row>
    <row r="106" spans="1:17" s="17" customFormat="1" ht="19.5" customHeight="1" x14ac:dyDescent="0.25">
      <c r="A106" s="189">
        <v>33</v>
      </c>
      <c r="B106" s="359" t="s">
        <v>259</v>
      </c>
      <c r="C106" s="359"/>
      <c r="D106" s="359"/>
      <c r="E106" s="359"/>
      <c r="F106" s="359"/>
      <c r="G106" s="359"/>
      <c r="H106" s="359"/>
      <c r="I106" s="359"/>
      <c r="J106" s="362" t="s">
        <v>140</v>
      </c>
      <c r="K106" s="362"/>
      <c r="L106" s="344">
        <v>518.55999999999995</v>
      </c>
      <c r="M106" s="344"/>
      <c r="N106" s="345" t="s">
        <v>291</v>
      </c>
      <c r="O106" s="345"/>
      <c r="P106" s="345"/>
      <c r="Q106" s="346"/>
    </row>
    <row r="107" spans="1:17" s="17" customFormat="1" ht="19.5" customHeight="1" x14ac:dyDescent="0.25">
      <c r="A107" s="189">
        <v>34</v>
      </c>
      <c r="B107" s="359" t="s">
        <v>260</v>
      </c>
      <c r="C107" s="359"/>
      <c r="D107" s="359"/>
      <c r="E107" s="359"/>
      <c r="F107" s="359"/>
      <c r="G107" s="359"/>
      <c r="H107" s="359"/>
      <c r="I107" s="359"/>
      <c r="J107" s="362" t="s">
        <v>293</v>
      </c>
      <c r="K107" s="362"/>
      <c r="L107" s="344">
        <v>693138.8</v>
      </c>
      <c r="M107" s="344"/>
      <c r="N107" s="345" t="s">
        <v>291</v>
      </c>
      <c r="O107" s="345"/>
      <c r="P107" s="345"/>
      <c r="Q107" s="346"/>
    </row>
    <row r="108" spans="1:17" s="17" customFormat="1" ht="24.75" customHeight="1" x14ac:dyDescent="0.25">
      <c r="A108" s="189">
        <v>35</v>
      </c>
      <c r="B108" s="359" t="s">
        <v>261</v>
      </c>
      <c r="C108" s="359"/>
      <c r="D108" s="359"/>
      <c r="E108" s="359"/>
      <c r="F108" s="359"/>
      <c r="G108" s="359"/>
      <c r="H108" s="359"/>
      <c r="I108" s="359"/>
      <c r="J108" s="362" t="s">
        <v>293</v>
      </c>
      <c r="K108" s="362"/>
      <c r="L108" s="344">
        <v>37797.72</v>
      </c>
      <c r="M108" s="344"/>
      <c r="N108" s="345" t="s">
        <v>291</v>
      </c>
      <c r="O108" s="345"/>
      <c r="P108" s="345"/>
      <c r="Q108" s="346"/>
    </row>
    <row r="109" spans="1:17" s="17" customFormat="1" ht="19.5" customHeight="1" x14ac:dyDescent="0.25">
      <c r="A109" s="189">
        <v>36</v>
      </c>
      <c r="B109" s="359" t="s">
        <v>262</v>
      </c>
      <c r="C109" s="359"/>
      <c r="D109" s="359"/>
      <c r="E109" s="359"/>
      <c r="F109" s="359"/>
      <c r="G109" s="359"/>
      <c r="H109" s="359"/>
      <c r="I109" s="359"/>
      <c r="J109" s="362" t="s">
        <v>293</v>
      </c>
      <c r="K109" s="362"/>
      <c r="L109" s="344">
        <v>3465251.47</v>
      </c>
      <c r="M109" s="344"/>
      <c r="N109" s="345" t="s">
        <v>291</v>
      </c>
      <c r="O109" s="345"/>
      <c r="P109" s="345"/>
      <c r="Q109" s="346"/>
    </row>
    <row r="110" spans="1:17" s="17" customFormat="1" ht="19.5" customHeight="1" x14ac:dyDescent="0.25">
      <c r="A110" s="189">
        <v>37</v>
      </c>
      <c r="B110" s="359" t="s">
        <v>263</v>
      </c>
      <c r="C110" s="359"/>
      <c r="D110" s="359"/>
      <c r="E110" s="359"/>
      <c r="F110" s="359"/>
      <c r="G110" s="359"/>
      <c r="H110" s="359"/>
      <c r="I110" s="359"/>
      <c r="J110" s="362" t="s">
        <v>293</v>
      </c>
      <c r="K110" s="362"/>
      <c r="L110" s="344">
        <v>718563.75</v>
      </c>
      <c r="M110" s="344"/>
      <c r="N110" s="345" t="s">
        <v>291</v>
      </c>
      <c r="O110" s="345"/>
      <c r="P110" s="345"/>
      <c r="Q110" s="346"/>
    </row>
    <row r="111" spans="1:17" s="17" customFormat="1" ht="19.5" customHeight="1" x14ac:dyDescent="0.25">
      <c r="A111" s="189">
        <v>38</v>
      </c>
      <c r="B111" s="359" t="s">
        <v>264</v>
      </c>
      <c r="C111" s="359"/>
      <c r="D111" s="359"/>
      <c r="E111" s="359"/>
      <c r="F111" s="359"/>
      <c r="G111" s="359"/>
      <c r="H111" s="359"/>
      <c r="I111" s="359"/>
      <c r="J111" s="362" t="s">
        <v>340</v>
      </c>
      <c r="K111" s="362"/>
      <c r="L111" s="344">
        <v>602.04</v>
      </c>
      <c r="M111" s="344"/>
      <c r="N111" s="345" t="s">
        <v>291</v>
      </c>
      <c r="O111" s="345"/>
      <c r="P111" s="345"/>
      <c r="Q111" s="346"/>
    </row>
    <row r="112" spans="1:17" s="17" customFormat="1" ht="19.5" customHeight="1" x14ac:dyDescent="0.25">
      <c r="A112" s="189">
        <v>39</v>
      </c>
      <c r="B112" s="359" t="s">
        <v>265</v>
      </c>
      <c r="C112" s="359"/>
      <c r="D112" s="359"/>
      <c r="E112" s="359"/>
      <c r="F112" s="359"/>
      <c r="G112" s="359"/>
      <c r="H112" s="359"/>
      <c r="I112" s="359"/>
      <c r="J112" s="362" t="s">
        <v>340</v>
      </c>
      <c r="K112" s="362"/>
      <c r="L112" s="344">
        <v>821.88</v>
      </c>
      <c r="M112" s="344"/>
      <c r="N112" s="345" t="s">
        <v>291</v>
      </c>
      <c r="O112" s="345"/>
      <c r="P112" s="345"/>
      <c r="Q112" s="346"/>
    </row>
    <row r="113" spans="1:17" s="17" customFormat="1" ht="19.5" customHeight="1" x14ac:dyDescent="0.25">
      <c r="A113" s="189">
        <v>40</v>
      </c>
      <c r="B113" s="359" t="s">
        <v>266</v>
      </c>
      <c r="C113" s="359"/>
      <c r="D113" s="359"/>
      <c r="E113" s="359"/>
      <c r="F113" s="359"/>
      <c r="G113" s="359"/>
      <c r="H113" s="359"/>
      <c r="I113" s="359"/>
      <c r="J113" s="362" t="s">
        <v>341</v>
      </c>
      <c r="K113" s="362"/>
      <c r="L113" s="344">
        <v>367536.86</v>
      </c>
      <c r="M113" s="344"/>
      <c r="N113" s="345" t="s">
        <v>291</v>
      </c>
      <c r="O113" s="345"/>
      <c r="P113" s="345"/>
      <c r="Q113" s="346"/>
    </row>
    <row r="114" spans="1:17" s="17" customFormat="1" ht="19.5" customHeight="1" x14ac:dyDescent="0.25">
      <c r="A114" s="189">
        <v>41</v>
      </c>
      <c r="B114" s="359" t="s">
        <v>267</v>
      </c>
      <c r="C114" s="359"/>
      <c r="D114" s="359"/>
      <c r="E114" s="359"/>
      <c r="F114" s="359"/>
      <c r="G114" s="359"/>
      <c r="H114" s="359"/>
      <c r="I114" s="359"/>
      <c r="J114" s="362" t="s">
        <v>342</v>
      </c>
      <c r="K114" s="362"/>
      <c r="L114" s="344">
        <v>1868875.5</v>
      </c>
      <c r="M114" s="344"/>
      <c r="N114" s="345" t="s">
        <v>291</v>
      </c>
      <c r="O114" s="345"/>
      <c r="P114" s="345"/>
      <c r="Q114" s="346"/>
    </row>
    <row r="115" spans="1:17" s="17" customFormat="1" ht="19.5" customHeight="1" x14ac:dyDescent="0.25">
      <c r="A115" s="189">
        <v>42</v>
      </c>
      <c r="B115" s="359" t="s">
        <v>268</v>
      </c>
      <c r="C115" s="359"/>
      <c r="D115" s="359"/>
      <c r="E115" s="359"/>
      <c r="F115" s="359"/>
      <c r="G115" s="359"/>
      <c r="H115" s="359"/>
      <c r="I115" s="359"/>
      <c r="J115" s="362" t="s">
        <v>343</v>
      </c>
      <c r="K115" s="362"/>
      <c r="L115" s="344">
        <v>2483787.7200000002</v>
      </c>
      <c r="M115" s="344"/>
      <c r="N115" s="345" t="s">
        <v>291</v>
      </c>
      <c r="O115" s="345"/>
      <c r="P115" s="345"/>
      <c r="Q115" s="346"/>
    </row>
    <row r="116" spans="1:17" s="17" customFormat="1" ht="19.5" customHeight="1" x14ac:dyDescent="0.25">
      <c r="A116" s="189">
        <v>43</v>
      </c>
      <c r="B116" s="359" t="s">
        <v>269</v>
      </c>
      <c r="C116" s="359"/>
      <c r="D116" s="359"/>
      <c r="E116" s="359"/>
      <c r="F116" s="359"/>
      <c r="G116" s="359"/>
      <c r="H116" s="359"/>
      <c r="I116" s="359"/>
      <c r="J116" s="362" t="s">
        <v>140</v>
      </c>
      <c r="K116" s="362"/>
      <c r="L116" s="344">
        <v>0</v>
      </c>
      <c r="M116" s="344"/>
      <c r="N116" s="345" t="s">
        <v>291</v>
      </c>
      <c r="O116" s="345"/>
      <c r="P116" s="345"/>
      <c r="Q116" s="346"/>
    </row>
    <row r="117" spans="1:17" s="17" customFormat="1" ht="19.5" customHeight="1" x14ac:dyDescent="0.25">
      <c r="A117" s="189">
        <v>44</v>
      </c>
      <c r="B117" s="359" t="s">
        <v>270</v>
      </c>
      <c r="C117" s="359"/>
      <c r="D117" s="359"/>
      <c r="E117" s="359"/>
      <c r="F117" s="359"/>
      <c r="G117" s="359"/>
      <c r="H117" s="359"/>
      <c r="I117" s="359"/>
      <c r="J117" s="362" t="s">
        <v>300</v>
      </c>
      <c r="K117" s="362"/>
      <c r="L117" s="344">
        <v>137579.76</v>
      </c>
      <c r="M117" s="344"/>
      <c r="N117" s="345" t="s">
        <v>291</v>
      </c>
      <c r="O117" s="345"/>
      <c r="P117" s="345"/>
      <c r="Q117" s="346"/>
    </row>
    <row r="118" spans="1:17" ht="19.5" customHeight="1" x14ac:dyDescent="0.3">
      <c r="A118" s="190">
        <v>45</v>
      </c>
      <c r="B118" s="342" t="s">
        <v>271</v>
      </c>
      <c r="C118" s="342"/>
      <c r="D118" s="342"/>
      <c r="E118" s="342"/>
      <c r="F118" s="342"/>
      <c r="G118" s="342"/>
      <c r="H118" s="342"/>
      <c r="I118" s="342"/>
      <c r="J118" s="343" t="s">
        <v>140</v>
      </c>
      <c r="K118" s="343"/>
      <c r="L118" s="344">
        <v>385942.97</v>
      </c>
      <c r="M118" s="344"/>
      <c r="N118" s="345" t="s">
        <v>291</v>
      </c>
      <c r="O118" s="345"/>
      <c r="P118" s="345"/>
      <c r="Q118" s="346"/>
    </row>
    <row r="119" spans="1:17" ht="19.5" customHeight="1" x14ac:dyDescent="0.3">
      <c r="A119" s="190">
        <v>46</v>
      </c>
      <c r="B119" s="342" t="s">
        <v>273</v>
      </c>
      <c r="C119" s="342"/>
      <c r="D119" s="342"/>
      <c r="E119" s="342"/>
      <c r="F119" s="342"/>
      <c r="G119" s="342"/>
      <c r="H119" s="342"/>
      <c r="I119" s="342"/>
      <c r="J119" s="343" t="s">
        <v>344</v>
      </c>
      <c r="K119" s="343"/>
      <c r="L119" s="344">
        <v>0</v>
      </c>
      <c r="M119" s="344"/>
      <c r="N119" s="345" t="s">
        <v>291</v>
      </c>
      <c r="O119" s="345"/>
      <c r="P119" s="345"/>
      <c r="Q119" s="346"/>
    </row>
    <row r="120" spans="1:17" ht="19.5" customHeight="1" x14ac:dyDescent="0.3">
      <c r="A120" s="190">
        <v>47</v>
      </c>
      <c r="B120" s="342" t="s">
        <v>274</v>
      </c>
      <c r="C120" s="342"/>
      <c r="D120" s="342"/>
      <c r="E120" s="342"/>
      <c r="F120" s="342"/>
      <c r="G120" s="342"/>
      <c r="H120" s="342"/>
      <c r="I120" s="342"/>
      <c r="J120" s="343" t="s">
        <v>344</v>
      </c>
      <c r="K120" s="343"/>
      <c r="L120" s="344">
        <v>0</v>
      </c>
      <c r="M120" s="344"/>
      <c r="N120" s="345" t="s">
        <v>291</v>
      </c>
      <c r="O120" s="345"/>
      <c r="P120" s="345"/>
      <c r="Q120" s="346"/>
    </row>
    <row r="121" spans="1:17" ht="19.5" customHeight="1" x14ac:dyDescent="0.3">
      <c r="A121" s="190">
        <v>48</v>
      </c>
      <c r="B121" s="342" t="s">
        <v>272</v>
      </c>
      <c r="C121" s="342"/>
      <c r="D121" s="342"/>
      <c r="E121" s="342"/>
      <c r="F121" s="342"/>
      <c r="G121" s="342"/>
      <c r="H121" s="342"/>
      <c r="I121" s="342"/>
      <c r="J121" s="343" t="s">
        <v>140</v>
      </c>
      <c r="K121" s="343"/>
      <c r="L121" s="344">
        <v>507953.36</v>
      </c>
      <c r="M121" s="344"/>
      <c r="N121" s="345" t="s">
        <v>291</v>
      </c>
      <c r="O121" s="345"/>
      <c r="P121" s="345"/>
      <c r="Q121" s="346"/>
    </row>
    <row r="122" spans="1:17" ht="19.5" customHeight="1" x14ac:dyDescent="0.3">
      <c r="A122" s="190">
        <v>49</v>
      </c>
      <c r="B122" s="342" t="s">
        <v>275</v>
      </c>
      <c r="C122" s="342"/>
      <c r="D122" s="342"/>
      <c r="E122" s="342"/>
      <c r="F122" s="342"/>
      <c r="G122" s="342"/>
      <c r="H122" s="342"/>
      <c r="I122" s="342"/>
      <c r="J122" s="362" t="s">
        <v>140</v>
      </c>
      <c r="K122" s="362"/>
      <c r="L122" s="344">
        <v>132861.1</v>
      </c>
      <c r="M122" s="344"/>
      <c r="N122" s="345" t="s">
        <v>291</v>
      </c>
      <c r="O122" s="345"/>
      <c r="P122" s="345"/>
      <c r="Q122" s="346"/>
    </row>
    <row r="123" spans="1:17" ht="19.5" customHeight="1" x14ac:dyDescent="0.3">
      <c r="A123" s="190">
        <v>50</v>
      </c>
      <c r="B123" s="342" t="s">
        <v>213</v>
      </c>
      <c r="C123" s="342"/>
      <c r="D123" s="342"/>
      <c r="E123" s="342"/>
      <c r="F123" s="342"/>
      <c r="G123" s="342"/>
      <c r="H123" s="342"/>
      <c r="I123" s="342"/>
      <c r="J123" s="362" t="s">
        <v>345</v>
      </c>
      <c r="K123" s="362"/>
      <c r="L123" s="347">
        <v>43610000</v>
      </c>
      <c r="M123" s="347"/>
      <c r="N123" s="345" t="s">
        <v>291</v>
      </c>
      <c r="O123" s="345"/>
      <c r="P123" s="345"/>
      <c r="Q123" s="346"/>
    </row>
    <row r="124" spans="1:17" ht="19.5" customHeight="1" x14ac:dyDescent="0.3">
      <c r="A124" s="193"/>
      <c r="B124" s="348" t="s">
        <v>214</v>
      </c>
      <c r="C124" s="348"/>
      <c r="D124" s="348"/>
      <c r="E124" s="348"/>
      <c r="F124" s="348"/>
      <c r="G124" s="348"/>
      <c r="H124" s="348"/>
      <c r="I124" s="348"/>
      <c r="J124" s="349"/>
      <c r="K124" s="349"/>
      <c r="L124" s="350">
        <f>+L73+L74+L75+L76+L77+L78+L79+L80+L81+L82+L83+L84+L85+L86+L87+L89+L90+L91+L92+L93+L94+L95+L96+L97+L98+L99+L100+L101+L102+L103+L104+L106+L107+L108+L109+L110+L111+L112+L113+L114+L115+L117+L118+L121+L122+L123</f>
        <v>85940020.469999999</v>
      </c>
      <c r="M124" s="350"/>
      <c r="N124" s="363"/>
      <c r="O124" s="363"/>
      <c r="P124" s="363"/>
      <c r="Q124" s="364"/>
    </row>
    <row r="125" spans="1:17" x14ac:dyDescent="0.3">
      <c r="A125" s="24"/>
      <c r="B125" s="213"/>
      <c r="C125" s="213"/>
      <c r="D125" s="214"/>
      <c r="E125" s="214"/>
      <c r="F125" s="214"/>
      <c r="G125" s="214"/>
      <c r="H125" s="214"/>
      <c r="I125" s="214"/>
      <c r="J125" s="214"/>
      <c r="K125" s="214"/>
      <c r="L125" s="214"/>
      <c r="M125" s="214"/>
      <c r="N125" s="214"/>
      <c r="O125" s="214"/>
      <c r="P125" s="214"/>
      <c r="Q125" s="25"/>
    </row>
    <row r="126" spans="1:17" x14ac:dyDescent="0.3">
      <c r="A126" s="365" t="s">
        <v>63</v>
      </c>
      <c r="B126" s="366"/>
      <c r="C126" s="366"/>
      <c r="D126" s="366"/>
      <c r="E126" s="366"/>
      <c r="F126" s="366"/>
      <c r="G126" s="366"/>
      <c r="H126" s="366"/>
      <c r="I126" s="366"/>
      <c r="J126" s="366"/>
      <c r="K126" s="366"/>
      <c r="L126" s="366"/>
      <c r="M126" s="366"/>
      <c r="N126" s="366"/>
      <c r="O126" s="366"/>
      <c r="P126" s="366"/>
      <c r="Q126" s="367"/>
    </row>
    <row r="127" spans="1:17" x14ac:dyDescent="0.3">
      <c r="A127" s="356" t="s">
        <v>110</v>
      </c>
      <c r="B127" s="357"/>
      <c r="C127" s="357"/>
      <c r="D127" s="357"/>
      <c r="E127" s="357"/>
      <c r="F127" s="357" t="s">
        <v>111</v>
      </c>
      <c r="G127" s="357"/>
      <c r="H127" s="357"/>
      <c r="I127" s="357"/>
      <c r="J127" s="357" t="s">
        <v>112</v>
      </c>
      <c r="K127" s="357"/>
      <c r="L127" s="357"/>
      <c r="M127" s="357"/>
      <c r="N127" s="357" t="s">
        <v>105</v>
      </c>
      <c r="O127" s="357"/>
      <c r="P127" s="357"/>
      <c r="Q127" s="358"/>
    </row>
    <row r="128" spans="1:17" ht="42" customHeight="1" x14ac:dyDescent="0.3">
      <c r="A128" s="368" t="s">
        <v>163</v>
      </c>
      <c r="B128" s="369"/>
      <c r="C128" s="369"/>
      <c r="D128" s="369"/>
      <c r="E128" s="369"/>
      <c r="F128" s="370" t="s">
        <v>141</v>
      </c>
      <c r="G128" s="370"/>
      <c r="H128" s="370"/>
      <c r="I128" s="370"/>
      <c r="J128" s="370" t="s">
        <v>162</v>
      </c>
      <c r="K128" s="370"/>
      <c r="L128" s="370"/>
      <c r="M128" s="370"/>
      <c r="N128" s="369" t="s">
        <v>164</v>
      </c>
      <c r="O128" s="369"/>
      <c r="P128" s="369"/>
      <c r="Q128" s="385"/>
    </row>
    <row r="129" spans="1:17" ht="27" customHeight="1" x14ac:dyDescent="0.3">
      <c r="A129" s="368"/>
      <c r="B129" s="369"/>
      <c r="C129" s="369"/>
      <c r="D129" s="369"/>
      <c r="E129" s="369"/>
      <c r="F129" s="370"/>
      <c r="G129" s="370"/>
      <c r="H129" s="370"/>
      <c r="I129" s="370"/>
      <c r="J129" s="370"/>
      <c r="K129" s="370"/>
      <c r="L129" s="370"/>
      <c r="M129" s="370"/>
      <c r="N129" s="369"/>
      <c r="O129" s="369"/>
      <c r="P129" s="369"/>
      <c r="Q129" s="385"/>
    </row>
    <row r="130" spans="1:17" ht="17.25" customHeight="1" x14ac:dyDescent="0.3">
      <c r="A130" s="386" t="s">
        <v>8</v>
      </c>
      <c r="B130" s="387"/>
      <c r="C130" s="387"/>
      <c r="D130" s="388" t="s">
        <v>133</v>
      </c>
      <c r="E130" s="388"/>
      <c r="F130" s="388"/>
      <c r="G130" s="388"/>
      <c r="H130" s="388"/>
      <c r="I130" s="388"/>
      <c r="J130" s="388"/>
      <c r="K130" s="388"/>
      <c r="L130" s="388"/>
      <c r="M130" s="388"/>
      <c r="N130" s="388"/>
      <c r="O130" s="388"/>
      <c r="P130" s="388"/>
      <c r="Q130" s="389"/>
    </row>
    <row r="131" spans="1:17" s="27" customFormat="1" x14ac:dyDescent="0.3">
      <c r="A131" s="30"/>
      <c r="B131" s="31"/>
      <c r="C131" s="31"/>
      <c r="D131" s="32"/>
      <c r="E131" s="32"/>
      <c r="F131" s="32"/>
      <c r="G131" s="32"/>
      <c r="H131" s="32"/>
      <c r="I131" s="32"/>
      <c r="J131" s="32"/>
      <c r="K131" s="32"/>
      <c r="L131" s="32"/>
      <c r="M131" s="32"/>
      <c r="N131" s="32"/>
      <c r="O131" s="32"/>
      <c r="P131" s="32"/>
      <c r="Q131" s="215"/>
    </row>
    <row r="132" spans="1:17" ht="15.75" customHeight="1" x14ac:dyDescent="0.3">
      <c r="A132" s="390" t="s">
        <v>82</v>
      </c>
      <c r="B132" s="391"/>
      <c r="C132" s="391"/>
      <c r="D132" s="391" t="s">
        <v>7</v>
      </c>
      <c r="E132" s="391"/>
      <c r="F132" s="391"/>
      <c r="G132" s="391" t="s">
        <v>115</v>
      </c>
      <c r="H132" s="391"/>
      <c r="I132" s="391"/>
      <c r="J132" s="391" t="s">
        <v>114</v>
      </c>
      <c r="K132" s="391"/>
      <c r="L132" s="391"/>
      <c r="M132" s="391"/>
      <c r="N132" s="391" t="s">
        <v>116</v>
      </c>
      <c r="O132" s="391"/>
      <c r="P132" s="391"/>
      <c r="Q132" s="392"/>
    </row>
    <row r="133" spans="1:17" ht="112.5" customHeight="1" x14ac:dyDescent="0.3">
      <c r="A133" s="360" t="s">
        <v>45</v>
      </c>
      <c r="B133" s="343"/>
      <c r="C133" s="343"/>
      <c r="D133" s="343" t="s">
        <v>48</v>
      </c>
      <c r="E133" s="343"/>
      <c r="F133" s="343"/>
      <c r="G133" s="349"/>
      <c r="H133" s="349"/>
      <c r="I133" s="349"/>
      <c r="J133" s="361" t="s">
        <v>165</v>
      </c>
      <c r="K133" s="361"/>
      <c r="L133" s="361"/>
      <c r="M133" s="361"/>
      <c r="N133" s="361" t="s">
        <v>166</v>
      </c>
      <c r="O133" s="361"/>
      <c r="P133" s="361"/>
      <c r="Q133" s="384"/>
    </row>
    <row r="134" spans="1:17" x14ac:dyDescent="0.3">
      <c r="A134" s="365" t="s">
        <v>302</v>
      </c>
      <c r="B134" s="366"/>
      <c r="C134" s="366"/>
      <c r="D134" s="366"/>
      <c r="E134" s="366"/>
      <c r="F134" s="366"/>
      <c r="G134" s="366"/>
      <c r="H134" s="366"/>
      <c r="I134" s="366"/>
      <c r="J134" s="366"/>
      <c r="K134" s="366"/>
      <c r="L134" s="366"/>
      <c r="M134" s="366"/>
      <c r="N134" s="366"/>
      <c r="O134" s="366"/>
      <c r="P134" s="366"/>
      <c r="Q134" s="367"/>
    </row>
    <row r="135" spans="1:17" x14ac:dyDescent="0.3">
      <c r="A135" s="356" t="s">
        <v>110</v>
      </c>
      <c r="B135" s="357"/>
      <c r="C135" s="357"/>
      <c r="D135" s="357"/>
      <c r="E135" s="357"/>
      <c r="F135" s="357"/>
      <c r="G135" s="357"/>
      <c r="H135" s="357"/>
      <c r="I135" s="357"/>
      <c r="J135" s="357" t="s">
        <v>59</v>
      </c>
      <c r="K135" s="357"/>
      <c r="L135" s="357" t="s">
        <v>116</v>
      </c>
      <c r="M135" s="357"/>
      <c r="N135" s="357" t="s">
        <v>117</v>
      </c>
      <c r="O135" s="357"/>
      <c r="P135" s="357"/>
      <c r="Q135" s="358"/>
    </row>
    <row r="136" spans="1:17" ht="30" customHeight="1" x14ac:dyDescent="0.3">
      <c r="A136" s="190">
        <v>1</v>
      </c>
      <c r="B136" s="359" t="s">
        <v>206</v>
      </c>
      <c r="C136" s="359"/>
      <c r="D136" s="359"/>
      <c r="E136" s="359"/>
      <c r="F136" s="359"/>
      <c r="G136" s="359"/>
      <c r="H136" s="359"/>
      <c r="I136" s="359"/>
      <c r="J136" s="343" t="s">
        <v>279</v>
      </c>
      <c r="K136" s="343"/>
      <c r="L136" s="344">
        <v>8780060.0399999991</v>
      </c>
      <c r="M136" s="344"/>
      <c r="N136" s="345" t="s">
        <v>291</v>
      </c>
      <c r="O136" s="345"/>
      <c r="P136" s="345"/>
      <c r="Q136" s="346"/>
    </row>
    <row r="137" spans="1:17" ht="18" customHeight="1" x14ac:dyDescent="0.3">
      <c r="A137" s="190">
        <v>2</v>
      </c>
      <c r="B137" s="342" t="s">
        <v>280</v>
      </c>
      <c r="C137" s="342"/>
      <c r="D137" s="342"/>
      <c r="E137" s="342"/>
      <c r="F137" s="342"/>
      <c r="G137" s="342"/>
      <c r="H137" s="342"/>
      <c r="I137" s="342"/>
      <c r="J137" s="343" t="s">
        <v>140</v>
      </c>
      <c r="K137" s="343"/>
      <c r="L137" s="344">
        <v>21882.720000000001</v>
      </c>
      <c r="M137" s="344"/>
      <c r="N137" s="345" t="s">
        <v>291</v>
      </c>
      <c r="O137" s="345"/>
      <c r="P137" s="345"/>
      <c r="Q137" s="346"/>
    </row>
    <row r="138" spans="1:17" ht="18" customHeight="1" x14ac:dyDescent="0.3">
      <c r="A138" s="190">
        <v>3</v>
      </c>
      <c r="B138" s="342" t="s">
        <v>219</v>
      </c>
      <c r="C138" s="342"/>
      <c r="D138" s="342"/>
      <c r="E138" s="342"/>
      <c r="F138" s="342"/>
      <c r="G138" s="342"/>
      <c r="H138" s="342"/>
      <c r="I138" s="342"/>
      <c r="J138" s="343" t="s">
        <v>140</v>
      </c>
      <c r="K138" s="343"/>
      <c r="L138" s="344">
        <v>231.36</v>
      </c>
      <c r="M138" s="344"/>
      <c r="N138" s="345" t="s">
        <v>291</v>
      </c>
      <c r="O138" s="345"/>
      <c r="P138" s="345"/>
      <c r="Q138" s="346"/>
    </row>
    <row r="139" spans="1:17" ht="18" customHeight="1" x14ac:dyDescent="0.3">
      <c r="A139" s="190">
        <v>4</v>
      </c>
      <c r="B139" s="342" t="s">
        <v>220</v>
      </c>
      <c r="C139" s="342"/>
      <c r="D139" s="342"/>
      <c r="E139" s="342"/>
      <c r="F139" s="342"/>
      <c r="G139" s="342"/>
      <c r="H139" s="342"/>
      <c r="I139" s="342"/>
      <c r="J139" s="343" t="s">
        <v>294</v>
      </c>
      <c r="K139" s="343"/>
      <c r="L139" s="344">
        <v>672.24</v>
      </c>
      <c r="M139" s="344"/>
      <c r="N139" s="345" t="s">
        <v>291</v>
      </c>
      <c r="O139" s="345"/>
      <c r="P139" s="345"/>
      <c r="Q139" s="346"/>
    </row>
    <row r="140" spans="1:17" ht="18" customHeight="1" x14ac:dyDescent="0.3">
      <c r="A140" s="190">
        <v>5</v>
      </c>
      <c r="B140" s="342" t="s">
        <v>208</v>
      </c>
      <c r="C140" s="342"/>
      <c r="D140" s="342"/>
      <c r="E140" s="342"/>
      <c r="F140" s="342"/>
      <c r="G140" s="342"/>
      <c r="H140" s="342"/>
      <c r="I140" s="342"/>
      <c r="J140" s="343" t="s">
        <v>346</v>
      </c>
      <c r="K140" s="343"/>
      <c r="L140" s="344">
        <v>4203</v>
      </c>
      <c r="M140" s="344"/>
      <c r="N140" s="345" t="s">
        <v>291</v>
      </c>
      <c r="O140" s="345"/>
      <c r="P140" s="345"/>
      <c r="Q140" s="346"/>
    </row>
    <row r="141" spans="1:17" ht="18" customHeight="1" x14ac:dyDescent="0.3">
      <c r="A141" s="190">
        <v>6</v>
      </c>
      <c r="B141" s="342" t="s">
        <v>226</v>
      </c>
      <c r="C141" s="342"/>
      <c r="D141" s="342"/>
      <c r="E141" s="342"/>
      <c r="F141" s="342"/>
      <c r="G141" s="342"/>
      <c r="H141" s="342"/>
      <c r="I141" s="342"/>
      <c r="J141" s="343" t="s">
        <v>347</v>
      </c>
      <c r="K141" s="343"/>
      <c r="L141" s="344">
        <v>483237.24</v>
      </c>
      <c r="M141" s="344"/>
      <c r="N141" s="345" t="s">
        <v>291</v>
      </c>
      <c r="O141" s="345"/>
      <c r="P141" s="345"/>
      <c r="Q141" s="346"/>
    </row>
    <row r="142" spans="1:17" ht="18" customHeight="1" x14ac:dyDescent="0.3">
      <c r="A142" s="190">
        <v>7</v>
      </c>
      <c r="B142" s="342" t="s">
        <v>227</v>
      </c>
      <c r="C142" s="342"/>
      <c r="D142" s="342"/>
      <c r="E142" s="342"/>
      <c r="F142" s="342"/>
      <c r="G142" s="342"/>
      <c r="H142" s="342"/>
      <c r="I142" s="342"/>
      <c r="J142" s="343" t="s">
        <v>295</v>
      </c>
      <c r="K142" s="343"/>
      <c r="L142" s="344">
        <v>237004.56</v>
      </c>
      <c r="M142" s="344"/>
      <c r="N142" s="345" t="s">
        <v>291</v>
      </c>
      <c r="O142" s="345"/>
      <c r="P142" s="345"/>
      <c r="Q142" s="346"/>
    </row>
    <row r="143" spans="1:17" ht="18" customHeight="1" x14ac:dyDescent="0.3">
      <c r="A143" s="190">
        <v>8</v>
      </c>
      <c r="B143" s="342" t="s">
        <v>230</v>
      </c>
      <c r="C143" s="342"/>
      <c r="D143" s="342"/>
      <c r="E143" s="342"/>
      <c r="F143" s="342"/>
      <c r="G143" s="342"/>
      <c r="H143" s="342"/>
      <c r="I143" s="342"/>
      <c r="J143" s="343" t="s">
        <v>348</v>
      </c>
      <c r="K143" s="343"/>
      <c r="L143" s="344">
        <v>1721.4</v>
      </c>
      <c r="M143" s="344"/>
      <c r="N143" s="345" t="s">
        <v>291</v>
      </c>
      <c r="O143" s="345"/>
      <c r="P143" s="345"/>
      <c r="Q143" s="346"/>
    </row>
    <row r="144" spans="1:17" ht="18" customHeight="1" x14ac:dyDescent="0.3">
      <c r="A144" s="190">
        <v>9</v>
      </c>
      <c r="B144" s="342" t="s">
        <v>231</v>
      </c>
      <c r="C144" s="342"/>
      <c r="D144" s="342"/>
      <c r="E144" s="342"/>
      <c r="F144" s="342"/>
      <c r="G144" s="342"/>
      <c r="H144" s="342"/>
      <c r="I144" s="342"/>
      <c r="J144" s="343" t="s">
        <v>349</v>
      </c>
      <c r="K144" s="343"/>
      <c r="L144" s="344">
        <v>8420.8799999999992</v>
      </c>
      <c r="M144" s="344"/>
      <c r="N144" s="345" t="s">
        <v>291</v>
      </c>
      <c r="O144" s="345"/>
      <c r="P144" s="345"/>
      <c r="Q144" s="346"/>
    </row>
    <row r="145" spans="1:17" ht="18" customHeight="1" x14ac:dyDescent="0.3">
      <c r="A145" s="190">
        <v>10</v>
      </c>
      <c r="B145" s="342" t="s">
        <v>194</v>
      </c>
      <c r="C145" s="342"/>
      <c r="D145" s="342"/>
      <c r="E145" s="342"/>
      <c r="F145" s="342"/>
      <c r="G145" s="342"/>
      <c r="H145" s="342"/>
      <c r="I145" s="342"/>
      <c r="J145" s="343" t="s">
        <v>349</v>
      </c>
      <c r="K145" s="343"/>
      <c r="L145" s="344">
        <v>5443.2</v>
      </c>
      <c r="M145" s="344"/>
      <c r="N145" s="345" t="s">
        <v>291</v>
      </c>
      <c r="O145" s="345"/>
      <c r="P145" s="345"/>
      <c r="Q145" s="346"/>
    </row>
    <row r="146" spans="1:17" ht="18" customHeight="1" x14ac:dyDescent="0.3">
      <c r="A146" s="190">
        <v>11</v>
      </c>
      <c r="B146" s="342" t="s">
        <v>233</v>
      </c>
      <c r="C146" s="342"/>
      <c r="D146" s="342"/>
      <c r="E146" s="342"/>
      <c r="F146" s="342"/>
      <c r="G146" s="342"/>
      <c r="H146" s="342"/>
      <c r="I146" s="342"/>
      <c r="J146" s="343" t="s">
        <v>350</v>
      </c>
      <c r="K146" s="343"/>
      <c r="L146" s="344">
        <v>870.12</v>
      </c>
      <c r="M146" s="344"/>
      <c r="N146" s="345" t="s">
        <v>291</v>
      </c>
      <c r="O146" s="345"/>
      <c r="P146" s="345"/>
      <c r="Q146" s="346"/>
    </row>
    <row r="147" spans="1:17" ht="18" customHeight="1" x14ac:dyDescent="0.3">
      <c r="A147" s="190">
        <v>12</v>
      </c>
      <c r="B147" s="342" t="s">
        <v>281</v>
      </c>
      <c r="C147" s="342"/>
      <c r="D147" s="342"/>
      <c r="E147" s="342"/>
      <c r="F147" s="342"/>
      <c r="G147" s="342"/>
      <c r="H147" s="342"/>
      <c r="I147" s="342"/>
      <c r="J147" s="343" t="s">
        <v>295</v>
      </c>
      <c r="K147" s="343"/>
      <c r="L147" s="344">
        <v>935552.97</v>
      </c>
      <c r="M147" s="344"/>
      <c r="N147" s="345" t="s">
        <v>291</v>
      </c>
      <c r="O147" s="345"/>
      <c r="P147" s="345"/>
      <c r="Q147" s="346"/>
    </row>
    <row r="148" spans="1:17" ht="18" customHeight="1" x14ac:dyDescent="0.3">
      <c r="A148" s="190">
        <v>13</v>
      </c>
      <c r="B148" s="342" t="s">
        <v>282</v>
      </c>
      <c r="C148" s="342"/>
      <c r="D148" s="342"/>
      <c r="E148" s="342"/>
      <c r="F148" s="342"/>
      <c r="G148" s="342"/>
      <c r="H148" s="342"/>
      <c r="I148" s="342"/>
      <c r="J148" s="343" t="s">
        <v>140</v>
      </c>
      <c r="K148" s="343"/>
      <c r="L148" s="344">
        <v>941.96</v>
      </c>
      <c r="M148" s="344"/>
      <c r="N148" s="345" t="s">
        <v>291</v>
      </c>
      <c r="O148" s="345"/>
      <c r="P148" s="345"/>
      <c r="Q148" s="346"/>
    </row>
    <row r="149" spans="1:17" ht="18" customHeight="1" x14ac:dyDescent="0.3">
      <c r="A149" s="190">
        <v>14</v>
      </c>
      <c r="B149" s="342" t="s">
        <v>234</v>
      </c>
      <c r="C149" s="342"/>
      <c r="D149" s="342"/>
      <c r="E149" s="342"/>
      <c r="F149" s="342"/>
      <c r="G149" s="342"/>
      <c r="H149" s="342"/>
      <c r="I149" s="342"/>
      <c r="J149" s="343" t="s">
        <v>350</v>
      </c>
      <c r="K149" s="343"/>
      <c r="L149" s="344">
        <v>146153.04</v>
      </c>
      <c r="M149" s="344"/>
      <c r="N149" s="345" t="s">
        <v>291</v>
      </c>
      <c r="O149" s="345"/>
      <c r="P149" s="345"/>
      <c r="Q149" s="346"/>
    </row>
    <row r="150" spans="1:17" ht="18" customHeight="1" x14ac:dyDescent="0.3">
      <c r="A150" s="190">
        <v>15</v>
      </c>
      <c r="B150" s="342" t="s">
        <v>237</v>
      </c>
      <c r="C150" s="342"/>
      <c r="D150" s="342"/>
      <c r="E150" s="342"/>
      <c r="F150" s="342"/>
      <c r="G150" s="342"/>
      <c r="H150" s="342"/>
      <c r="I150" s="342"/>
      <c r="J150" s="343" t="s">
        <v>336</v>
      </c>
      <c r="K150" s="343"/>
      <c r="L150" s="344">
        <v>5078427.96</v>
      </c>
      <c r="M150" s="344"/>
      <c r="N150" s="345" t="s">
        <v>291</v>
      </c>
      <c r="O150" s="345"/>
      <c r="P150" s="345"/>
      <c r="Q150" s="346"/>
    </row>
    <row r="151" spans="1:17" ht="18" customHeight="1" x14ac:dyDescent="0.3">
      <c r="A151" s="190">
        <v>16</v>
      </c>
      <c r="B151" s="342" t="s">
        <v>283</v>
      </c>
      <c r="C151" s="342"/>
      <c r="D151" s="342"/>
      <c r="E151" s="342"/>
      <c r="F151" s="342"/>
      <c r="G151" s="342"/>
      <c r="H151" s="342"/>
      <c r="I151" s="342"/>
      <c r="J151" s="343" t="s">
        <v>140</v>
      </c>
      <c r="K151" s="343"/>
      <c r="L151" s="344">
        <v>6760.32</v>
      </c>
      <c r="M151" s="344"/>
      <c r="N151" s="345" t="s">
        <v>291</v>
      </c>
      <c r="O151" s="345"/>
      <c r="P151" s="345"/>
      <c r="Q151" s="346"/>
    </row>
    <row r="152" spans="1:17" ht="18" customHeight="1" x14ac:dyDescent="0.3">
      <c r="A152" s="190">
        <v>17</v>
      </c>
      <c r="B152" s="342" t="s">
        <v>239</v>
      </c>
      <c r="C152" s="342"/>
      <c r="D152" s="342"/>
      <c r="E152" s="342"/>
      <c r="F152" s="342"/>
      <c r="G152" s="342"/>
      <c r="H152" s="342"/>
      <c r="I152" s="342"/>
      <c r="J152" s="343" t="s">
        <v>140</v>
      </c>
      <c r="K152" s="343"/>
      <c r="L152" s="344">
        <v>154019.76</v>
      </c>
      <c r="M152" s="344"/>
      <c r="N152" s="345" t="s">
        <v>291</v>
      </c>
      <c r="O152" s="345"/>
      <c r="P152" s="345"/>
      <c r="Q152" s="346"/>
    </row>
    <row r="153" spans="1:17" ht="18" customHeight="1" x14ac:dyDescent="0.3">
      <c r="A153" s="190">
        <v>18</v>
      </c>
      <c r="B153" s="342" t="s">
        <v>198</v>
      </c>
      <c r="C153" s="342"/>
      <c r="D153" s="342"/>
      <c r="E153" s="342"/>
      <c r="F153" s="342"/>
      <c r="G153" s="342"/>
      <c r="H153" s="342"/>
      <c r="I153" s="342"/>
      <c r="J153" s="343" t="s">
        <v>140</v>
      </c>
      <c r="K153" s="343"/>
      <c r="L153" s="344">
        <v>0</v>
      </c>
      <c r="M153" s="344"/>
      <c r="N153" s="345" t="s">
        <v>291</v>
      </c>
      <c r="O153" s="345"/>
      <c r="P153" s="345"/>
      <c r="Q153" s="346"/>
    </row>
    <row r="154" spans="1:17" ht="18" customHeight="1" x14ac:dyDescent="0.3">
      <c r="A154" s="190">
        <v>19</v>
      </c>
      <c r="B154" s="342" t="s">
        <v>284</v>
      </c>
      <c r="C154" s="342"/>
      <c r="D154" s="342"/>
      <c r="E154" s="342"/>
      <c r="F154" s="342"/>
      <c r="G154" s="342"/>
      <c r="H154" s="342"/>
      <c r="I154" s="342"/>
      <c r="J154" s="343" t="s">
        <v>140</v>
      </c>
      <c r="K154" s="343"/>
      <c r="L154" s="344">
        <v>308.52</v>
      </c>
      <c r="M154" s="344"/>
      <c r="N154" s="345" t="s">
        <v>291</v>
      </c>
      <c r="O154" s="345"/>
      <c r="P154" s="345"/>
      <c r="Q154" s="346"/>
    </row>
    <row r="155" spans="1:17" ht="18" customHeight="1" x14ac:dyDescent="0.3">
      <c r="A155" s="190">
        <v>20</v>
      </c>
      <c r="B155" s="342" t="s">
        <v>243</v>
      </c>
      <c r="C155" s="342"/>
      <c r="D155" s="342"/>
      <c r="E155" s="342"/>
      <c r="F155" s="342"/>
      <c r="G155" s="342"/>
      <c r="H155" s="342"/>
      <c r="I155" s="342"/>
      <c r="J155" s="343" t="s">
        <v>140</v>
      </c>
      <c r="K155" s="343"/>
      <c r="L155" s="344">
        <v>86649.48</v>
      </c>
      <c r="M155" s="344"/>
      <c r="N155" s="345" t="s">
        <v>291</v>
      </c>
      <c r="O155" s="345"/>
      <c r="P155" s="345"/>
      <c r="Q155" s="346"/>
    </row>
    <row r="156" spans="1:17" ht="18" customHeight="1" x14ac:dyDescent="0.3">
      <c r="A156" s="190">
        <v>21</v>
      </c>
      <c r="B156" s="342" t="s">
        <v>209</v>
      </c>
      <c r="C156" s="342"/>
      <c r="D156" s="342"/>
      <c r="E156" s="342"/>
      <c r="F156" s="342"/>
      <c r="G156" s="342"/>
      <c r="H156" s="342"/>
      <c r="I156" s="342"/>
      <c r="J156" s="343" t="s">
        <v>140</v>
      </c>
      <c r="K156" s="343"/>
      <c r="L156" s="344">
        <v>1678.68</v>
      </c>
      <c r="M156" s="344"/>
      <c r="N156" s="345" t="s">
        <v>291</v>
      </c>
      <c r="O156" s="345"/>
      <c r="P156" s="345"/>
      <c r="Q156" s="346"/>
    </row>
    <row r="157" spans="1:17" ht="18" customHeight="1" x14ac:dyDescent="0.3">
      <c r="A157" s="190">
        <v>22</v>
      </c>
      <c r="B157" s="342" t="s">
        <v>242</v>
      </c>
      <c r="C157" s="342"/>
      <c r="D157" s="342"/>
      <c r="E157" s="342"/>
      <c r="F157" s="342"/>
      <c r="G157" s="342"/>
      <c r="H157" s="342"/>
      <c r="I157" s="342"/>
      <c r="J157" s="343" t="s">
        <v>140</v>
      </c>
      <c r="K157" s="343"/>
      <c r="L157" s="344">
        <v>2802.48</v>
      </c>
      <c r="M157" s="344"/>
      <c r="N157" s="345" t="s">
        <v>291</v>
      </c>
      <c r="O157" s="345"/>
      <c r="P157" s="345"/>
      <c r="Q157" s="346"/>
    </row>
    <row r="158" spans="1:17" ht="18" customHeight="1" x14ac:dyDescent="0.3">
      <c r="A158" s="190">
        <v>23</v>
      </c>
      <c r="B158" s="342" t="s">
        <v>245</v>
      </c>
      <c r="C158" s="342"/>
      <c r="D158" s="342"/>
      <c r="E158" s="342"/>
      <c r="F158" s="342"/>
      <c r="G158" s="342"/>
      <c r="H158" s="342"/>
      <c r="I158" s="342"/>
      <c r="J158" s="343" t="s">
        <v>140</v>
      </c>
      <c r="K158" s="343"/>
      <c r="L158" s="344">
        <v>0</v>
      </c>
      <c r="M158" s="344"/>
      <c r="N158" s="345" t="s">
        <v>291</v>
      </c>
      <c r="O158" s="345"/>
      <c r="P158" s="345"/>
      <c r="Q158" s="346"/>
    </row>
    <row r="159" spans="1:17" ht="18" customHeight="1" x14ac:dyDescent="0.3">
      <c r="A159" s="190">
        <v>24</v>
      </c>
      <c r="B159" s="342" t="s">
        <v>246</v>
      </c>
      <c r="C159" s="342"/>
      <c r="D159" s="342"/>
      <c r="E159" s="342"/>
      <c r="F159" s="342"/>
      <c r="G159" s="342"/>
      <c r="H159" s="342"/>
      <c r="I159" s="342"/>
      <c r="J159" s="343" t="s">
        <v>140</v>
      </c>
      <c r="K159" s="343"/>
      <c r="L159" s="344">
        <v>77682.960000000006</v>
      </c>
      <c r="M159" s="344"/>
      <c r="N159" s="345" t="s">
        <v>291</v>
      </c>
      <c r="O159" s="345"/>
      <c r="P159" s="345"/>
      <c r="Q159" s="346"/>
    </row>
    <row r="160" spans="1:17" ht="18" customHeight="1" x14ac:dyDescent="0.3">
      <c r="A160" s="190">
        <v>25</v>
      </c>
      <c r="B160" s="342" t="s">
        <v>247</v>
      </c>
      <c r="C160" s="342"/>
      <c r="D160" s="342"/>
      <c r="E160" s="342"/>
      <c r="F160" s="342"/>
      <c r="G160" s="342"/>
      <c r="H160" s="342"/>
      <c r="I160" s="342"/>
      <c r="J160" s="343" t="s">
        <v>140</v>
      </c>
      <c r="K160" s="343"/>
      <c r="L160" s="344">
        <v>119479.92</v>
      </c>
      <c r="M160" s="344"/>
      <c r="N160" s="345" t="s">
        <v>291</v>
      </c>
      <c r="O160" s="345"/>
      <c r="P160" s="345"/>
      <c r="Q160" s="346"/>
    </row>
    <row r="161" spans="1:17" ht="18" customHeight="1" x14ac:dyDescent="0.3">
      <c r="A161" s="190">
        <v>26</v>
      </c>
      <c r="B161" s="342" t="s">
        <v>253</v>
      </c>
      <c r="C161" s="342"/>
      <c r="D161" s="342"/>
      <c r="E161" s="342"/>
      <c r="F161" s="342"/>
      <c r="G161" s="342"/>
      <c r="H161" s="342"/>
      <c r="I161" s="342"/>
      <c r="J161" s="343" t="s">
        <v>140</v>
      </c>
      <c r="K161" s="343"/>
      <c r="L161" s="344">
        <v>61026</v>
      </c>
      <c r="M161" s="344"/>
      <c r="N161" s="345" t="s">
        <v>291</v>
      </c>
      <c r="O161" s="345"/>
      <c r="P161" s="345"/>
      <c r="Q161" s="346"/>
    </row>
    <row r="162" spans="1:17" ht="18" customHeight="1" x14ac:dyDescent="0.3">
      <c r="A162" s="190">
        <v>27</v>
      </c>
      <c r="B162" s="342" t="s">
        <v>254</v>
      </c>
      <c r="C162" s="342"/>
      <c r="D162" s="342"/>
      <c r="E162" s="342"/>
      <c r="F162" s="342"/>
      <c r="G162" s="342"/>
      <c r="H162" s="342"/>
      <c r="I162" s="342"/>
      <c r="J162" s="343" t="s">
        <v>344</v>
      </c>
      <c r="K162" s="343"/>
      <c r="L162" s="344">
        <v>860050.92</v>
      </c>
      <c r="M162" s="344"/>
      <c r="N162" s="345" t="s">
        <v>291</v>
      </c>
      <c r="O162" s="345"/>
      <c r="P162" s="345"/>
      <c r="Q162" s="346"/>
    </row>
    <row r="163" spans="1:17" ht="18" customHeight="1" x14ac:dyDescent="0.3">
      <c r="A163" s="190">
        <v>28</v>
      </c>
      <c r="B163" s="342" t="s">
        <v>210</v>
      </c>
      <c r="C163" s="342"/>
      <c r="D163" s="342"/>
      <c r="E163" s="342"/>
      <c r="F163" s="342"/>
      <c r="G163" s="342"/>
      <c r="H163" s="342"/>
      <c r="I163" s="342"/>
      <c r="J163" s="343" t="s">
        <v>344</v>
      </c>
      <c r="K163" s="343"/>
      <c r="L163" s="344">
        <v>6517317.7199999997</v>
      </c>
      <c r="M163" s="344"/>
      <c r="N163" s="345" t="s">
        <v>291</v>
      </c>
      <c r="O163" s="345"/>
      <c r="P163" s="345"/>
      <c r="Q163" s="346"/>
    </row>
    <row r="164" spans="1:17" ht="18" customHeight="1" x14ac:dyDescent="0.3">
      <c r="A164" s="190">
        <v>29</v>
      </c>
      <c r="B164" s="342" t="s">
        <v>256</v>
      </c>
      <c r="C164" s="342"/>
      <c r="D164" s="342"/>
      <c r="E164" s="342"/>
      <c r="F164" s="342"/>
      <c r="G164" s="342"/>
      <c r="H164" s="342"/>
      <c r="I164" s="342"/>
      <c r="J164" s="343" t="s">
        <v>293</v>
      </c>
      <c r="K164" s="343"/>
      <c r="L164" s="344">
        <v>237.48</v>
      </c>
      <c r="M164" s="344"/>
      <c r="N164" s="345" t="s">
        <v>291</v>
      </c>
      <c r="O164" s="345"/>
      <c r="P164" s="345"/>
      <c r="Q164" s="346"/>
    </row>
    <row r="165" spans="1:17" ht="18" customHeight="1" x14ac:dyDescent="0.3">
      <c r="A165" s="190">
        <v>30</v>
      </c>
      <c r="B165" s="342" t="s">
        <v>211</v>
      </c>
      <c r="C165" s="342"/>
      <c r="D165" s="342"/>
      <c r="E165" s="342"/>
      <c r="F165" s="342"/>
      <c r="G165" s="342"/>
      <c r="H165" s="342"/>
      <c r="I165" s="342"/>
      <c r="J165" s="343" t="s">
        <v>293</v>
      </c>
      <c r="K165" s="343"/>
      <c r="L165" s="344">
        <v>0</v>
      </c>
      <c r="M165" s="344"/>
      <c r="N165" s="345" t="s">
        <v>291</v>
      </c>
      <c r="O165" s="345"/>
      <c r="P165" s="345"/>
      <c r="Q165" s="346"/>
    </row>
    <row r="166" spans="1:17" ht="18" customHeight="1" x14ac:dyDescent="0.3">
      <c r="A166" s="190">
        <v>31</v>
      </c>
      <c r="B166" s="342" t="s">
        <v>257</v>
      </c>
      <c r="C166" s="342"/>
      <c r="D166" s="342"/>
      <c r="E166" s="342"/>
      <c r="F166" s="342"/>
      <c r="G166" s="342"/>
      <c r="H166" s="342"/>
      <c r="I166" s="342"/>
      <c r="J166" s="343" t="s">
        <v>293</v>
      </c>
      <c r="K166" s="343"/>
      <c r="L166" s="344">
        <v>2971473.03</v>
      </c>
      <c r="M166" s="344"/>
      <c r="N166" s="345" t="s">
        <v>291</v>
      </c>
      <c r="O166" s="345"/>
      <c r="P166" s="345"/>
      <c r="Q166" s="346"/>
    </row>
    <row r="167" spans="1:17" ht="18" customHeight="1" x14ac:dyDescent="0.3">
      <c r="A167" s="190">
        <v>32</v>
      </c>
      <c r="B167" s="342" t="s">
        <v>258</v>
      </c>
      <c r="C167" s="342"/>
      <c r="D167" s="342"/>
      <c r="E167" s="342"/>
      <c r="F167" s="342"/>
      <c r="G167" s="342"/>
      <c r="H167" s="342"/>
      <c r="I167" s="342"/>
      <c r="J167" s="343" t="s">
        <v>298</v>
      </c>
      <c r="K167" s="343"/>
      <c r="L167" s="344">
        <v>0</v>
      </c>
      <c r="M167" s="344"/>
      <c r="N167" s="345" t="s">
        <v>291</v>
      </c>
      <c r="O167" s="345"/>
      <c r="P167" s="345"/>
      <c r="Q167" s="346"/>
    </row>
    <row r="168" spans="1:17" ht="18" customHeight="1" x14ac:dyDescent="0.3">
      <c r="A168" s="190">
        <v>33</v>
      </c>
      <c r="B168" s="342" t="s">
        <v>200</v>
      </c>
      <c r="C168" s="342"/>
      <c r="D168" s="342"/>
      <c r="E168" s="342"/>
      <c r="F168" s="342"/>
      <c r="G168" s="342"/>
      <c r="H168" s="342"/>
      <c r="I168" s="342"/>
      <c r="J168" s="343" t="s">
        <v>293</v>
      </c>
      <c r="K168" s="343"/>
      <c r="L168" s="344">
        <v>0</v>
      </c>
      <c r="M168" s="344"/>
      <c r="N168" s="345" t="s">
        <v>291</v>
      </c>
      <c r="O168" s="345"/>
      <c r="P168" s="345"/>
      <c r="Q168" s="346"/>
    </row>
    <row r="169" spans="1:17" ht="18" customHeight="1" x14ac:dyDescent="0.3">
      <c r="A169" s="190">
        <v>34</v>
      </c>
      <c r="B169" s="342" t="s">
        <v>261</v>
      </c>
      <c r="C169" s="342"/>
      <c r="D169" s="342"/>
      <c r="E169" s="342"/>
      <c r="F169" s="342"/>
      <c r="G169" s="342"/>
      <c r="H169" s="342"/>
      <c r="I169" s="342"/>
      <c r="J169" s="343" t="s">
        <v>293</v>
      </c>
      <c r="K169" s="343"/>
      <c r="L169" s="344">
        <v>4092.72</v>
      </c>
      <c r="M169" s="344"/>
      <c r="N169" s="345" t="s">
        <v>291</v>
      </c>
      <c r="O169" s="345"/>
      <c r="P169" s="345"/>
      <c r="Q169" s="346"/>
    </row>
    <row r="170" spans="1:17" ht="18" customHeight="1" x14ac:dyDescent="0.3">
      <c r="A170" s="190">
        <v>35</v>
      </c>
      <c r="B170" s="342" t="s">
        <v>262</v>
      </c>
      <c r="C170" s="342"/>
      <c r="D170" s="342"/>
      <c r="E170" s="342"/>
      <c r="F170" s="342"/>
      <c r="G170" s="342"/>
      <c r="H170" s="342"/>
      <c r="I170" s="342"/>
      <c r="J170" s="343" t="s">
        <v>298</v>
      </c>
      <c r="K170" s="343"/>
      <c r="L170" s="344">
        <v>1232906.04</v>
      </c>
      <c r="M170" s="344"/>
      <c r="N170" s="345" t="s">
        <v>291</v>
      </c>
      <c r="O170" s="345"/>
      <c r="P170" s="345"/>
      <c r="Q170" s="346"/>
    </row>
    <row r="171" spans="1:17" ht="18" customHeight="1" x14ac:dyDescent="0.3">
      <c r="A171" s="190">
        <v>36</v>
      </c>
      <c r="B171" s="342" t="s">
        <v>285</v>
      </c>
      <c r="C171" s="342"/>
      <c r="D171" s="342"/>
      <c r="E171" s="342"/>
      <c r="F171" s="342"/>
      <c r="G171" s="342"/>
      <c r="H171" s="342"/>
      <c r="I171" s="342"/>
      <c r="J171" s="343" t="s">
        <v>293</v>
      </c>
      <c r="K171" s="343"/>
      <c r="L171" s="344">
        <v>6959.88</v>
      </c>
      <c r="M171" s="344"/>
      <c r="N171" s="345" t="s">
        <v>291</v>
      </c>
      <c r="O171" s="345"/>
      <c r="P171" s="345"/>
      <c r="Q171" s="346"/>
    </row>
    <row r="172" spans="1:17" ht="18" customHeight="1" x14ac:dyDescent="0.3">
      <c r="A172" s="190">
        <v>37</v>
      </c>
      <c r="B172" s="342" t="s">
        <v>263</v>
      </c>
      <c r="C172" s="342"/>
      <c r="D172" s="342"/>
      <c r="E172" s="342"/>
      <c r="F172" s="342"/>
      <c r="G172" s="342"/>
      <c r="H172" s="342"/>
      <c r="I172" s="342"/>
      <c r="J172" s="343" t="s">
        <v>293</v>
      </c>
      <c r="K172" s="343"/>
      <c r="L172" s="344">
        <v>3041465.8</v>
      </c>
      <c r="M172" s="344"/>
      <c r="N172" s="345" t="s">
        <v>291</v>
      </c>
      <c r="O172" s="345"/>
      <c r="P172" s="345"/>
      <c r="Q172" s="346"/>
    </row>
    <row r="173" spans="1:17" ht="18" customHeight="1" x14ac:dyDescent="0.3">
      <c r="A173" s="190">
        <v>38</v>
      </c>
      <c r="B173" s="342" t="s">
        <v>286</v>
      </c>
      <c r="C173" s="342"/>
      <c r="D173" s="342"/>
      <c r="E173" s="342"/>
      <c r="F173" s="342"/>
      <c r="G173" s="342"/>
      <c r="H173" s="342"/>
      <c r="I173" s="342"/>
      <c r="J173" s="343" t="s">
        <v>351</v>
      </c>
      <c r="K173" s="343"/>
      <c r="L173" s="344">
        <v>30710485.84</v>
      </c>
      <c r="M173" s="344"/>
      <c r="N173" s="345" t="s">
        <v>291</v>
      </c>
      <c r="O173" s="345"/>
      <c r="P173" s="345"/>
      <c r="Q173" s="346"/>
    </row>
    <row r="174" spans="1:17" ht="18" customHeight="1" x14ac:dyDescent="0.3">
      <c r="A174" s="190">
        <v>39</v>
      </c>
      <c r="B174" s="342" t="s">
        <v>266</v>
      </c>
      <c r="C174" s="342"/>
      <c r="D174" s="342"/>
      <c r="E174" s="342"/>
      <c r="F174" s="342"/>
      <c r="G174" s="342"/>
      <c r="H174" s="342"/>
      <c r="I174" s="342"/>
      <c r="J174" s="343" t="s">
        <v>352</v>
      </c>
      <c r="K174" s="343"/>
      <c r="L174" s="344">
        <v>0</v>
      </c>
      <c r="M174" s="344"/>
      <c r="N174" s="345" t="s">
        <v>291</v>
      </c>
      <c r="O174" s="345"/>
      <c r="P174" s="345"/>
      <c r="Q174" s="346"/>
    </row>
    <row r="175" spans="1:17" ht="18" customHeight="1" x14ac:dyDescent="0.3">
      <c r="A175" s="190">
        <v>40</v>
      </c>
      <c r="B175" s="342" t="s">
        <v>267</v>
      </c>
      <c r="C175" s="342"/>
      <c r="D175" s="342"/>
      <c r="E175" s="342"/>
      <c r="F175" s="342"/>
      <c r="G175" s="342"/>
      <c r="H175" s="342"/>
      <c r="I175" s="342"/>
      <c r="J175" s="343" t="s">
        <v>342</v>
      </c>
      <c r="K175" s="343"/>
      <c r="L175" s="344">
        <v>7429.56</v>
      </c>
      <c r="M175" s="344"/>
      <c r="N175" s="345" t="s">
        <v>291</v>
      </c>
      <c r="O175" s="345"/>
      <c r="P175" s="345"/>
      <c r="Q175" s="346"/>
    </row>
    <row r="176" spans="1:17" ht="18" customHeight="1" x14ac:dyDescent="0.3">
      <c r="A176" s="190">
        <v>41</v>
      </c>
      <c r="B176" s="342" t="s">
        <v>268</v>
      </c>
      <c r="C176" s="342"/>
      <c r="D176" s="342"/>
      <c r="E176" s="342"/>
      <c r="F176" s="342"/>
      <c r="G176" s="342"/>
      <c r="H176" s="342"/>
      <c r="I176" s="342"/>
      <c r="J176" s="343" t="s">
        <v>353</v>
      </c>
      <c r="K176" s="343"/>
      <c r="L176" s="344">
        <v>172110.72</v>
      </c>
      <c r="M176" s="344"/>
      <c r="N176" s="345" t="s">
        <v>291</v>
      </c>
      <c r="O176" s="345"/>
      <c r="P176" s="345"/>
      <c r="Q176" s="346"/>
    </row>
    <row r="177" spans="1:17" ht="18" customHeight="1" x14ac:dyDescent="0.3">
      <c r="A177" s="190">
        <v>42</v>
      </c>
      <c r="B177" s="342" t="s">
        <v>287</v>
      </c>
      <c r="C177" s="342"/>
      <c r="D177" s="342"/>
      <c r="E177" s="342"/>
      <c r="F177" s="342"/>
      <c r="G177" s="342"/>
      <c r="H177" s="342"/>
      <c r="I177" s="342"/>
      <c r="J177" s="343" t="s">
        <v>293</v>
      </c>
      <c r="K177" s="343"/>
      <c r="L177" s="344">
        <v>40043923.399999999</v>
      </c>
      <c r="M177" s="344"/>
      <c r="N177" s="345" t="s">
        <v>291</v>
      </c>
      <c r="O177" s="345"/>
      <c r="P177" s="345"/>
      <c r="Q177" s="346"/>
    </row>
    <row r="178" spans="1:17" ht="18" customHeight="1" x14ac:dyDescent="0.3">
      <c r="A178" s="190">
        <v>43</v>
      </c>
      <c r="B178" s="342" t="s">
        <v>269</v>
      </c>
      <c r="C178" s="342"/>
      <c r="D178" s="342"/>
      <c r="E178" s="342"/>
      <c r="F178" s="342"/>
      <c r="G178" s="342"/>
      <c r="H178" s="342"/>
      <c r="I178" s="342"/>
      <c r="J178" s="343" t="s">
        <v>140</v>
      </c>
      <c r="K178" s="343"/>
      <c r="L178" s="344">
        <v>0</v>
      </c>
      <c r="M178" s="344"/>
      <c r="N178" s="345" t="s">
        <v>291</v>
      </c>
      <c r="O178" s="345"/>
      <c r="P178" s="345"/>
      <c r="Q178" s="346"/>
    </row>
    <row r="179" spans="1:17" ht="18" customHeight="1" x14ac:dyDescent="0.3">
      <c r="A179" s="190">
        <v>44</v>
      </c>
      <c r="B179" s="342" t="s">
        <v>288</v>
      </c>
      <c r="C179" s="342"/>
      <c r="D179" s="342"/>
      <c r="E179" s="342"/>
      <c r="F179" s="342"/>
      <c r="G179" s="342"/>
      <c r="H179" s="342"/>
      <c r="I179" s="342"/>
      <c r="J179" s="343" t="s">
        <v>140</v>
      </c>
      <c r="K179" s="343"/>
      <c r="L179" s="344">
        <v>242451.36</v>
      </c>
      <c r="M179" s="344"/>
      <c r="N179" s="345" t="s">
        <v>291</v>
      </c>
      <c r="O179" s="345"/>
      <c r="P179" s="345"/>
      <c r="Q179" s="346"/>
    </row>
    <row r="180" spans="1:17" ht="18" customHeight="1" x14ac:dyDescent="0.3">
      <c r="A180" s="190">
        <v>45</v>
      </c>
      <c r="B180" s="342" t="s">
        <v>289</v>
      </c>
      <c r="C180" s="342"/>
      <c r="D180" s="342"/>
      <c r="E180" s="342"/>
      <c r="F180" s="342"/>
      <c r="G180" s="342"/>
      <c r="H180" s="342"/>
      <c r="I180" s="342"/>
      <c r="J180" s="343" t="s">
        <v>354</v>
      </c>
      <c r="K180" s="343"/>
      <c r="L180" s="347">
        <v>2291161.58</v>
      </c>
      <c r="M180" s="347"/>
      <c r="N180" s="345" t="s">
        <v>291</v>
      </c>
      <c r="O180" s="345"/>
      <c r="P180" s="345"/>
      <c r="Q180" s="346"/>
    </row>
    <row r="181" spans="1:17" ht="18" customHeight="1" x14ac:dyDescent="0.3">
      <c r="A181" s="193"/>
      <c r="B181" s="348" t="s">
        <v>214</v>
      </c>
      <c r="C181" s="348"/>
      <c r="D181" s="348"/>
      <c r="E181" s="348"/>
      <c r="F181" s="348"/>
      <c r="G181" s="348"/>
      <c r="H181" s="348"/>
      <c r="I181" s="348"/>
      <c r="J181" s="349"/>
      <c r="K181" s="349"/>
      <c r="L181" s="350">
        <f>+L136+L137+L138+L139+L140+L141+L142+L143+L144+L145+L146+L147+L148+L149+L150+L151+L152+L154+L155+L156+L157+L159+L160+L161+L162+L163+L164+L166+L169+L170+L171+L172+L173+L175+L176+L177+L179+L180</f>
        <v>104317296.86</v>
      </c>
      <c r="M181" s="350"/>
      <c r="N181" s="351"/>
      <c r="O181" s="351"/>
      <c r="P181" s="351"/>
      <c r="Q181" s="352"/>
    </row>
    <row r="182" spans="1:17" x14ac:dyDescent="0.3">
      <c r="A182" s="353" t="s">
        <v>303</v>
      </c>
      <c r="B182" s="354"/>
      <c r="C182" s="354"/>
      <c r="D182" s="354"/>
      <c r="E182" s="354"/>
      <c r="F182" s="354"/>
      <c r="G182" s="354"/>
      <c r="H182" s="354"/>
      <c r="I182" s="354"/>
      <c r="J182" s="354"/>
      <c r="K182" s="354"/>
      <c r="L182" s="354"/>
      <c r="M182" s="354"/>
      <c r="N182" s="354"/>
      <c r="O182" s="354"/>
      <c r="P182" s="354"/>
      <c r="Q182" s="355"/>
    </row>
    <row r="183" spans="1:17" x14ac:dyDescent="0.3">
      <c r="A183" s="216" t="s">
        <v>304</v>
      </c>
      <c r="B183" s="317" t="s">
        <v>305</v>
      </c>
      <c r="C183" s="318"/>
      <c r="D183" s="318"/>
      <c r="E183" s="318"/>
      <c r="F183" s="318"/>
      <c r="G183" s="318"/>
      <c r="H183" s="318"/>
      <c r="I183" s="318"/>
      <c r="J183" s="318"/>
      <c r="K183" s="318"/>
      <c r="L183" s="318"/>
      <c r="M183" s="319"/>
      <c r="N183" s="317" t="s">
        <v>306</v>
      </c>
      <c r="O183" s="318"/>
      <c r="P183" s="318"/>
      <c r="Q183" s="320"/>
    </row>
    <row r="184" spans="1:17" x14ac:dyDescent="0.3">
      <c r="A184" s="217">
        <v>1</v>
      </c>
      <c r="B184" s="308" t="s">
        <v>310</v>
      </c>
      <c r="C184" s="309"/>
      <c r="D184" s="309"/>
      <c r="E184" s="309"/>
      <c r="F184" s="309"/>
      <c r="G184" s="309"/>
      <c r="H184" s="309"/>
      <c r="I184" s="309"/>
      <c r="J184" s="309"/>
      <c r="K184" s="309"/>
      <c r="L184" s="309"/>
      <c r="M184" s="310"/>
      <c r="N184" s="195"/>
      <c r="O184" s="196"/>
      <c r="P184" s="196"/>
      <c r="Q184" s="218"/>
    </row>
    <row r="185" spans="1:17" ht="312" customHeight="1" x14ac:dyDescent="0.3">
      <c r="A185" s="330"/>
      <c r="B185" s="325" t="s">
        <v>311</v>
      </c>
      <c r="C185" s="326"/>
      <c r="D185" s="326"/>
      <c r="E185" s="326"/>
      <c r="F185" s="326"/>
      <c r="G185" s="326"/>
      <c r="H185" s="326"/>
      <c r="I185" s="326"/>
      <c r="J185" s="326"/>
      <c r="K185" s="326"/>
      <c r="L185" s="326"/>
      <c r="M185" s="327"/>
      <c r="N185" s="333" t="s">
        <v>360</v>
      </c>
      <c r="O185" s="334"/>
      <c r="P185" s="334"/>
      <c r="Q185" s="335"/>
    </row>
    <row r="186" spans="1:17" ht="382.5" customHeight="1" x14ac:dyDescent="0.3">
      <c r="A186" s="331"/>
      <c r="B186" s="325" t="s">
        <v>312</v>
      </c>
      <c r="C186" s="326"/>
      <c r="D186" s="326"/>
      <c r="E186" s="326"/>
      <c r="F186" s="326"/>
      <c r="G186" s="326"/>
      <c r="H186" s="326"/>
      <c r="I186" s="326"/>
      <c r="J186" s="326"/>
      <c r="K186" s="326"/>
      <c r="L186" s="326"/>
      <c r="M186" s="327"/>
      <c r="N186" s="336"/>
      <c r="O186" s="337"/>
      <c r="P186" s="337"/>
      <c r="Q186" s="338"/>
    </row>
    <row r="187" spans="1:17" ht="301.5" customHeight="1" x14ac:dyDescent="0.3">
      <c r="A187" s="332"/>
      <c r="B187" s="325" t="s">
        <v>313</v>
      </c>
      <c r="C187" s="326"/>
      <c r="D187" s="326"/>
      <c r="E187" s="326"/>
      <c r="F187" s="326"/>
      <c r="G187" s="326"/>
      <c r="H187" s="326"/>
      <c r="I187" s="326"/>
      <c r="J187" s="326"/>
      <c r="K187" s="326"/>
      <c r="L187" s="326"/>
      <c r="M187" s="327"/>
      <c r="N187" s="339"/>
      <c r="O187" s="340"/>
      <c r="P187" s="340"/>
      <c r="Q187" s="341"/>
    </row>
    <row r="188" spans="1:17" x14ac:dyDescent="0.3">
      <c r="A188" s="216" t="s">
        <v>304</v>
      </c>
      <c r="B188" s="317" t="s">
        <v>305</v>
      </c>
      <c r="C188" s="318"/>
      <c r="D188" s="318"/>
      <c r="E188" s="318"/>
      <c r="F188" s="318"/>
      <c r="G188" s="318"/>
      <c r="H188" s="318"/>
      <c r="I188" s="318"/>
      <c r="J188" s="318"/>
      <c r="K188" s="318"/>
      <c r="L188" s="318"/>
      <c r="M188" s="319"/>
      <c r="N188" s="317" t="s">
        <v>306</v>
      </c>
      <c r="O188" s="318"/>
      <c r="P188" s="318"/>
      <c r="Q188" s="320"/>
    </row>
    <row r="189" spans="1:17" x14ac:dyDescent="0.3">
      <c r="A189" s="217">
        <v>2</v>
      </c>
      <c r="B189" s="308" t="s">
        <v>315</v>
      </c>
      <c r="C189" s="309"/>
      <c r="D189" s="309"/>
      <c r="E189" s="309"/>
      <c r="F189" s="309"/>
      <c r="G189" s="309"/>
      <c r="H189" s="309"/>
      <c r="I189" s="309"/>
      <c r="J189" s="309"/>
      <c r="K189" s="309"/>
      <c r="L189" s="309"/>
      <c r="M189" s="310"/>
      <c r="N189" s="195"/>
      <c r="O189" s="196"/>
      <c r="P189" s="196"/>
      <c r="Q189" s="218"/>
    </row>
    <row r="190" spans="1:17" ht="93.75" customHeight="1" x14ac:dyDescent="0.3">
      <c r="A190" s="219"/>
      <c r="B190" s="321" t="s">
        <v>314</v>
      </c>
      <c r="C190" s="309"/>
      <c r="D190" s="309"/>
      <c r="E190" s="309"/>
      <c r="F190" s="309"/>
      <c r="G190" s="309"/>
      <c r="H190" s="309"/>
      <c r="I190" s="309"/>
      <c r="J190" s="309"/>
      <c r="K190" s="309"/>
      <c r="L190" s="309"/>
      <c r="M190" s="310"/>
      <c r="N190" s="305" t="s">
        <v>361</v>
      </c>
      <c r="O190" s="306"/>
      <c r="P190" s="306"/>
      <c r="Q190" s="307"/>
    </row>
    <row r="191" spans="1:17" x14ac:dyDescent="0.3">
      <c r="A191" s="216" t="s">
        <v>304</v>
      </c>
      <c r="B191" s="317" t="s">
        <v>305</v>
      </c>
      <c r="C191" s="318"/>
      <c r="D191" s="318"/>
      <c r="E191" s="318"/>
      <c r="F191" s="318"/>
      <c r="G191" s="318"/>
      <c r="H191" s="318"/>
      <c r="I191" s="318"/>
      <c r="J191" s="318"/>
      <c r="K191" s="318"/>
      <c r="L191" s="318"/>
      <c r="M191" s="319"/>
      <c r="N191" s="317" t="s">
        <v>306</v>
      </c>
      <c r="O191" s="318"/>
      <c r="P191" s="318"/>
      <c r="Q191" s="320"/>
    </row>
    <row r="192" spans="1:17" x14ac:dyDescent="0.3">
      <c r="A192" s="217">
        <v>3</v>
      </c>
      <c r="B192" s="308" t="s">
        <v>317</v>
      </c>
      <c r="C192" s="309"/>
      <c r="D192" s="309"/>
      <c r="E192" s="309"/>
      <c r="F192" s="309"/>
      <c r="G192" s="309"/>
      <c r="H192" s="309"/>
      <c r="I192" s="309"/>
      <c r="J192" s="309"/>
      <c r="K192" s="309"/>
      <c r="L192" s="309"/>
      <c r="M192" s="310"/>
      <c r="N192" s="195"/>
      <c r="O192" s="196"/>
      <c r="P192" s="196"/>
      <c r="Q192" s="218"/>
    </row>
    <row r="193" spans="1:17" ht="285" customHeight="1" x14ac:dyDescent="0.3">
      <c r="A193" s="219"/>
      <c r="B193" s="321" t="s">
        <v>316</v>
      </c>
      <c r="C193" s="309"/>
      <c r="D193" s="309"/>
      <c r="E193" s="309"/>
      <c r="F193" s="309"/>
      <c r="G193" s="309"/>
      <c r="H193" s="309"/>
      <c r="I193" s="309"/>
      <c r="J193" s="309"/>
      <c r="K193" s="309"/>
      <c r="L193" s="309"/>
      <c r="M193" s="310"/>
      <c r="N193" s="305" t="s">
        <v>362</v>
      </c>
      <c r="O193" s="306"/>
      <c r="P193" s="306"/>
      <c r="Q193" s="307"/>
    </row>
    <row r="194" spans="1:17" x14ac:dyDescent="0.3">
      <c r="A194" s="216" t="s">
        <v>304</v>
      </c>
      <c r="B194" s="317" t="s">
        <v>305</v>
      </c>
      <c r="C194" s="318"/>
      <c r="D194" s="318"/>
      <c r="E194" s="318"/>
      <c r="F194" s="318"/>
      <c r="G194" s="318"/>
      <c r="H194" s="318"/>
      <c r="I194" s="318"/>
      <c r="J194" s="318"/>
      <c r="K194" s="318"/>
      <c r="L194" s="318"/>
      <c r="M194" s="319"/>
      <c r="N194" s="317" t="s">
        <v>306</v>
      </c>
      <c r="O194" s="318"/>
      <c r="P194" s="318"/>
      <c r="Q194" s="320"/>
    </row>
    <row r="195" spans="1:17" x14ac:dyDescent="0.3">
      <c r="A195" s="217">
        <v>4</v>
      </c>
      <c r="B195" s="308" t="s">
        <v>365</v>
      </c>
      <c r="C195" s="309"/>
      <c r="D195" s="309"/>
      <c r="E195" s="309"/>
      <c r="F195" s="309"/>
      <c r="G195" s="309"/>
      <c r="H195" s="309"/>
      <c r="I195" s="309"/>
      <c r="J195" s="309"/>
      <c r="K195" s="309"/>
      <c r="L195" s="309"/>
      <c r="M195" s="310"/>
      <c r="N195" s="195"/>
      <c r="O195" s="196"/>
      <c r="P195" s="196"/>
      <c r="Q195" s="218"/>
    </row>
    <row r="196" spans="1:17" ht="252" customHeight="1" x14ac:dyDescent="0.3">
      <c r="A196" s="219"/>
      <c r="B196" s="321" t="s">
        <v>318</v>
      </c>
      <c r="C196" s="309"/>
      <c r="D196" s="309"/>
      <c r="E196" s="309"/>
      <c r="F196" s="309"/>
      <c r="G196" s="309"/>
      <c r="H196" s="309"/>
      <c r="I196" s="309"/>
      <c r="J196" s="309"/>
      <c r="K196" s="309"/>
      <c r="L196" s="309"/>
      <c r="M196" s="310"/>
      <c r="N196" s="305" t="s">
        <v>363</v>
      </c>
      <c r="O196" s="306"/>
      <c r="P196" s="306"/>
      <c r="Q196" s="307"/>
    </row>
    <row r="197" spans="1:17" x14ac:dyDescent="0.3">
      <c r="A197" s="216" t="s">
        <v>304</v>
      </c>
      <c r="B197" s="317" t="s">
        <v>305</v>
      </c>
      <c r="C197" s="318"/>
      <c r="D197" s="318"/>
      <c r="E197" s="318"/>
      <c r="F197" s="318"/>
      <c r="G197" s="318"/>
      <c r="H197" s="318"/>
      <c r="I197" s="318"/>
      <c r="J197" s="318"/>
      <c r="K197" s="318"/>
      <c r="L197" s="318"/>
      <c r="M197" s="319"/>
      <c r="N197" s="317" t="s">
        <v>306</v>
      </c>
      <c r="O197" s="318"/>
      <c r="P197" s="318"/>
      <c r="Q197" s="320"/>
    </row>
    <row r="198" spans="1:17" x14ac:dyDescent="0.3">
      <c r="A198" s="217">
        <v>5</v>
      </c>
      <c r="B198" s="308" t="s">
        <v>320</v>
      </c>
      <c r="C198" s="309"/>
      <c r="D198" s="309"/>
      <c r="E198" s="309"/>
      <c r="F198" s="309"/>
      <c r="G198" s="309"/>
      <c r="H198" s="309"/>
      <c r="I198" s="309"/>
      <c r="J198" s="309"/>
      <c r="K198" s="309"/>
      <c r="L198" s="309"/>
      <c r="M198" s="310"/>
      <c r="N198" s="195"/>
      <c r="O198" s="196"/>
      <c r="P198" s="196"/>
      <c r="Q198" s="218"/>
    </row>
    <row r="199" spans="1:17" ht="275.25" customHeight="1" x14ac:dyDescent="0.3">
      <c r="A199" s="328"/>
      <c r="B199" s="321" t="s">
        <v>319</v>
      </c>
      <c r="C199" s="309"/>
      <c r="D199" s="309"/>
      <c r="E199" s="309"/>
      <c r="F199" s="309"/>
      <c r="G199" s="309"/>
      <c r="H199" s="309"/>
      <c r="I199" s="309"/>
      <c r="J199" s="309"/>
      <c r="K199" s="309"/>
      <c r="L199" s="309"/>
      <c r="M199" s="310"/>
      <c r="N199" s="311" t="s">
        <v>364</v>
      </c>
      <c r="O199" s="312"/>
      <c r="P199" s="312"/>
      <c r="Q199" s="313"/>
    </row>
    <row r="200" spans="1:17" ht="288.75" customHeight="1" x14ac:dyDescent="0.3">
      <c r="A200" s="329"/>
      <c r="B200" s="321" t="s">
        <v>321</v>
      </c>
      <c r="C200" s="309"/>
      <c r="D200" s="309"/>
      <c r="E200" s="309"/>
      <c r="F200" s="309"/>
      <c r="G200" s="309"/>
      <c r="H200" s="309"/>
      <c r="I200" s="309"/>
      <c r="J200" s="309"/>
      <c r="K200" s="309"/>
      <c r="L200" s="309"/>
      <c r="M200" s="310"/>
      <c r="N200" s="314"/>
      <c r="O200" s="315"/>
      <c r="P200" s="315"/>
      <c r="Q200" s="316"/>
    </row>
    <row r="201" spans="1:17" x14ac:dyDescent="0.3">
      <c r="A201" s="216" t="s">
        <v>304</v>
      </c>
      <c r="B201" s="317" t="s">
        <v>305</v>
      </c>
      <c r="C201" s="318"/>
      <c r="D201" s="318"/>
      <c r="E201" s="318"/>
      <c r="F201" s="318"/>
      <c r="G201" s="318"/>
      <c r="H201" s="318"/>
      <c r="I201" s="318"/>
      <c r="J201" s="318"/>
      <c r="K201" s="318"/>
      <c r="L201" s="318"/>
      <c r="M201" s="319"/>
      <c r="N201" s="317" t="s">
        <v>306</v>
      </c>
      <c r="O201" s="318"/>
      <c r="P201" s="318"/>
      <c r="Q201" s="320"/>
    </row>
    <row r="202" spans="1:17" x14ac:dyDescent="0.3">
      <c r="A202" s="217">
        <v>6</v>
      </c>
      <c r="B202" s="308" t="s">
        <v>323</v>
      </c>
      <c r="C202" s="309"/>
      <c r="D202" s="309"/>
      <c r="E202" s="309"/>
      <c r="F202" s="309"/>
      <c r="G202" s="309"/>
      <c r="H202" s="309"/>
      <c r="I202" s="309"/>
      <c r="J202" s="309"/>
      <c r="K202" s="309"/>
      <c r="L202" s="309"/>
      <c r="M202" s="310"/>
      <c r="N202" s="195"/>
      <c r="O202" s="196"/>
      <c r="P202" s="196"/>
      <c r="Q202" s="218"/>
    </row>
    <row r="203" spans="1:17" ht="147" customHeight="1" x14ac:dyDescent="0.3">
      <c r="A203" s="219"/>
      <c r="B203" s="321" t="s">
        <v>322</v>
      </c>
      <c r="C203" s="309"/>
      <c r="D203" s="309"/>
      <c r="E203" s="309"/>
      <c r="F203" s="309"/>
      <c r="G203" s="309"/>
      <c r="H203" s="309"/>
      <c r="I203" s="309"/>
      <c r="J203" s="309"/>
      <c r="K203" s="309"/>
      <c r="L203" s="309"/>
      <c r="M203" s="310"/>
      <c r="N203" s="305" t="s">
        <v>366</v>
      </c>
      <c r="O203" s="306"/>
      <c r="P203" s="306"/>
      <c r="Q203" s="307"/>
    </row>
    <row r="204" spans="1:17" x14ac:dyDescent="0.3">
      <c r="A204" s="216" t="s">
        <v>304</v>
      </c>
      <c r="B204" s="317" t="s">
        <v>305</v>
      </c>
      <c r="C204" s="318"/>
      <c r="D204" s="318"/>
      <c r="E204" s="318"/>
      <c r="F204" s="318"/>
      <c r="G204" s="318"/>
      <c r="H204" s="318"/>
      <c r="I204" s="318"/>
      <c r="J204" s="318"/>
      <c r="K204" s="318"/>
      <c r="L204" s="318"/>
      <c r="M204" s="319"/>
      <c r="N204" s="317" t="s">
        <v>306</v>
      </c>
      <c r="O204" s="318"/>
      <c r="P204" s="318"/>
      <c r="Q204" s="320"/>
    </row>
    <row r="205" spans="1:17" x14ac:dyDescent="0.3">
      <c r="A205" s="217">
        <v>7</v>
      </c>
      <c r="B205" s="308" t="s">
        <v>324</v>
      </c>
      <c r="C205" s="309"/>
      <c r="D205" s="309"/>
      <c r="E205" s="309"/>
      <c r="F205" s="309"/>
      <c r="G205" s="309"/>
      <c r="H205" s="309"/>
      <c r="I205" s="309"/>
      <c r="J205" s="309"/>
      <c r="K205" s="309"/>
      <c r="L205" s="309"/>
      <c r="M205" s="310"/>
      <c r="N205" s="195"/>
      <c r="O205" s="196"/>
      <c r="P205" s="196"/>
      <c r="Q205" s="218"/>
    </row>
    <row r="206" spans="1:17" ht="387" customHeight="1" x14ac:dyDescent="0.3">
      <c r="A206" s="328"/>
      <c r="B206" s="325" t="s">
        <v>326</v>
      </c>
      <c r="C206" s="326"/>
      <c r="D206" s="326"/>
      <c r="E206" s="326"/>
      <c r="F206" s="326"/>
      <c r="G206" s="326"/>
      <c r="H206" s="326"/>
      <c r="I206" s="326"/>
      <c r="J206" s="326"/>
      <c r="K206" s="326"/>
      <c r="L206" s="326"/>
      <c r="M206" s="327"/>
      <c r="N206" s="311" t="s">
        <v>367</v>
      </c>
      <c r="O206" s="312"/>
      <c r="P206" s="312"/>
      <c r="Q206" s="313"/>
    </row>
    <row r="207" spans="1:17" ht="117" customHeight="1" x14ac:dyDescent="0.3">
      <c r="A207" s="329"/>
      <c r="B207" s="321" t="s">
        <v>325</v>
      </c>
      <c r="C207" s="309"/>
      <c r="D207" s="309"/>
      <c r="E207" s="309"/>
      <c r="F207" s="309"/>
      <c r="G207" s="309"/>
      <c r="H207" s="309"/>
      <c r="I207" s="309"/>
      <c r="J207" s="309"/>
      <c r="K207" s="309"/>
      <c r="L207" s="309"/>
      <c r="M207" s="310"/>
      <c r="N207" s="314"/>
      <c r="O207" s="315"/>
      <c r="P207" s="315"/>
      <c r="Q207" s="316"/>
    </row>
    <row r="208" spans="1:17" x14ac:dyDescent="0.3">
      <c r="A208" s="216" t="s">
        <v>304</v>
      </c>
      <c r="B208" s="317" t="s">
        <v>305</v>
      </c>
      <c r="C208" s="318"/>
      <c r="D208" s="318"/>
      <c r="E208" s="318"/>
      <c r="F208" s="318"/>
      <c r="G208" s="318"/>
      <c r="H208" s="318"/>
      <c r="I208" s="318"/>
      <c r="J208" s="318"/>
      <c r="K208" s="318"/>
      <c r="L208" s="318"/>
      <c r="M208" s="319"/>
      <c r="N208" s="317" t="s">
        <v>306</v>
      </c>
      <c r="O208" s="318"/>
      <c r="P208" s="318"/>
      <c r="Q208" s="320"/>
    </row>
    <row r="209" spans="1:17" x14ac:dyDescent="0.3">
      <c r="A209" s="217">
        <v>8</v>
      </c>
      <c r="B209" s="308" t="s">
        <v>328</v>
      </c>
      <c r="C209" s="309"/>
      <c r="D209" s="309"/>
      <c r="E209" s="309"/>
      <c r="F209" s="309"/>
      <c r="G209" s="309"/>
      <c r="H209" s="309"/>
      <c r="I209" s="309"/>
      <c r="J209" s="309"/>
      <c r="K209" s="309"/>
      <c r="L209" s="309"/>
      <c r="M209" s="310"/>
      <c r="N209" s="195"/>
      <c r="O209" s="196"/>
      <c r="P209" s="196"/>
      <c r="Q209" s="218"/>
    </row>
    <row r="210" spans="1:17" ht="217.5" customHeight="1" x14ac:dyDescent="0.3">
      <c r="A210" s="219"/>
      <c r="B210" s="321" t="s">
        <v>327</v>
      </c>
      <c r="C210" s="309"/>
      <c r="D210" s="309"/>
      <c r="E210" s="309"/>
      <c r="F210" s="309"/>
      <c r="G210" s="309"/>
      <c r="H210" s="309"/>
      <c r="I210" s="309"/>
      <c r="J210" s="309"/>
      <c r="K210" s="309"/>
      <c r="L210" s="309"/>
      <c r="M210" s="310"/>
      <c r="N210" s="305" t="s">
        <v>368</v>
      </c>
      <c r="O210" s="306"/>
      <c r="P210" s="306"/>
      <c r="Q210" s="307"/>
    </row>
    <row r="211" spans="1:17" x14ac:dyDescent="0.3">
      <c r="A211" s="216" t="s">
        <v>304</v>
      </c>
      <c r="B211" s="317" t="s">
        <v>305</v>
      </c>
      <c r="C211" s="318"/>
      <c r="D211" s="318"/>
      <c r="E211" s="318"/>
      <c r="F211" s="318"/>
      <c r="G211" s="318"/>
      <c r="H211" s="318"/>
      <c r="I211" s="318"/>
      <c r="J211" s="318"/>
      <c r="K211" s="318"/>
      <c r="L211" s="318"/>
      <c r="M211" s="319"/>
      <c r="N211" s="317" t="s">
        <v>306</v>
      </c>
      <c r="O211" s="318"/>
      <c r="P211" s="318"/>
      <c r="Q211" s="320"/>
    </row>
    <row r="212" spans="1:17" x14ac:dyDescent="0.3">
      <c r="A212" s="217">
        <v>9</v>
      </c>
      <c r="B212" s="308" t="s">
        <v>330</v>
      </c>
      <c r="C212" s="309"/>
      <c r="D212" s="309"/>
      <c r="E212" s="309"/>
      <c r="F212" s="309"/>
      <c r="G212" s="309"/>
      <c r="H212" s="309"/>
      <c r="I212" s="309"/>
      <c r="J212" s="309"/>
      <c r="K212" s="309"/>
      <c r="L212" s="309"/>
      <c r="M212" s="310"/>
      <c r="N212" s="195"/>
      <c r="O212" s="196"/>
      <c r="P212" s="196"/>
      <c r="Q212" s="218"/>
    </row>
    <row r="213" spans="1:17" ht="174" customHeight="1" x14ac:dyDescent="0.3">
      <c r="A213" s="219"/>
      <c r="B213" s="321" t="s">
        <v>329</v>
      </c>
      <c r="C213" s="309"/>
      <c r="D213" s="309"/>
      <c r="E213" s="309"/>
      <c r="F213" s="309"/>
      <c r="G213" s="309"/>
      <c r="H213" s="309"/>
      <c r="I213" s="309"/>
      <c r="J213" s="309"/>
      <c r="K213" s="309"/>
      <c r="L213" s="309"/>
      <c r="M213" s="310"/>
      <c r="N213" s="305" t="s">
        <v>369</v>
      </c>
      <c r="O213" s="306"/>
      <c r="P213" s="306"/>
      <c r="Q213" s="307"/>
    </row>
    <row r="214" spans="1:17" x14ac:dyDescent="0.3">
      <c r="A214" s="216" t="s">
        <v>304</v>
      </c>
      <c r="B214" s="317" t="s">
        <v>305</v>
      </c>
      <c r="C214" s="318"/>
      <c r="D214" s="318"/>
      <c r="E214" s="318"/>
      <c r="F214" s="318"/>
      <c r="G214" s="318"/>
      <c r="H214" s="318"/>
      <c r="I214" s="318"/>
      <c r="J214" s="318"/>
      <c r="K214" s="318"/>
      <c r="L214" s="318"/>
      <c r="M214" s="319"/>
      <c r="N214" s="317" t="s">
        <v>306</v>
      </c>
      <c r="O214" s="318"/>
      <c r="P214" s="318"/>
      <c r="Q214" s="320"/>
    </row>
    <row r="215" spans="1:17" s="23" customFormat="1" ht="24" customHeight="1" x14ac:dyDescent="0.25">
      <c r="A215" s="220">
        <v>10</v>
      </c>
      <c r="B215" s="322" t="s">
        <v>332</v>
      </c>
      <c r="C215" s="323"/>
      <c r="D215" s="323"/>
      <c r="E215" s="323"/>
      <c r="F215" s="323"/>
      <c r="G215" s="323"/>
      <c r="H215" s="323"/>
      <c r="I215" s="323"/>
      <c r="J215" s="323"/>
      <c r="K215" s="323"/>
      <c r="L215" s="323"/>
      <c r="M215" s="324"/>
      <c r="N215" s="311" t="s">
        <v>370</v>
      </c>
      <c r="O215" s="312"/>
      <c r="P215" s="312"/>
      <c r="Q215" s="313"/>
    </row>
    <row r="216" spans="1:17" ht="144.75" customHeight="1" x14ac:dyDescent="0.3">
      <c r="A216" s="219"/>
      <c r="B216" s="321" t="s">
        <v>331</v>
      </c>
      <c r="C216" s="309"/>
      <c r="D216" s="309"/>
      <c r="E216" s="309"/>
      <c r="F216" s="309"/>
      <c r="G216" s="309"/>
      <c r="H216" s="309"/>
      <c r="I216" s="309"/>
      <c r="J216" s="309"/>
      <c r="K216" s="309"/>
      <c r="L216" s="309"/>
      <c r="M216" s="310"/>
      <c r="N216" s="314"/>
      <c r="O216" s="315"/>
      <c r="P216" s="315"/>
      <c r="Q216" s="316"/>
    </row>
    <row r="217" spans="1:17" x14ac:dyDescent="0.3">
      <c r="A217" s="216" t="s">
        <v>304</v>
      </c>
      <c r="B217" s="317" t="s">
        <v>305</v>
      </c>
      <c r="C217" s="318"/>
      <c r="D217" s="318"/>
      <c r="E217" s="318"/>
      <c r="F217" s="318"/>
      <c r="G217" s="318"/>
      <c r="H217" s="318"/>
      <c r="I217" s="318"/>
      <c r="J217" s="318"/>
      <c r="K217" s="318"/>
      <c r="L217" s="318"/>
      <c r="M217" s="319"/>
      <c r="N217" s="317" t="s">
        <v>306</v>
      </c>
      <c r="O217" s="318"/>
      <c r="P217" s="318"/>
      <c r="Q217" s="320"/>
    </row>
    <row r="218" spans="1:17" x14ac:dyDescent="0.3">
      <c r="A218" s="217">
        <v>11</v>
      </c>
      <c r="B218" s="308" t="s">
        <v>333</v>
      </c>
      <c r="C218" s="309"/>
      <c r="D218" s="309"/>
      <c r="E218" s="309"/>
      <c r="F218" s="309"/>
      <c r="G218" s="309"/>
      <c r="H218" s="309"/>
      <c r="I218" s="309"/>
      <c r="J218" s="309"/>
      <c r="K218" s="309"/>
      <c r="L218" s="309"/>
      <c r="M218" s="310"/>
      <c r="N218" s="195"/>
      <c r="O218" s="196"/>
      <c r="P218" s="196"/>
      <c r="Q218" s="218"/>
    </row>
    <row r="219" spans="1:17" ht="74.25" customHeight="1" x14ac:dyDescent="0.3">
      <c r="A219" s="221"/>
      <c r="B219" s="321" t="s">
        <v>334</v>
      </c>
      <c r="C219" s="309"/>
      <c r="D219" s="309"/>
      <c r="E219" s="309"/>
      <c r="F219" s="309"/>
      <c r="G219" s="309"/>
      <c r="H219" s="309"/>
      <c r="I219" s="309"/>
      <c r="J219" s="309"/>
      <c r="K219" s="309"/>
      <c r="L219" s="309"/>
      <c r="M219" s="310"/>
      <c r="N219" s="305" t="s">
        <v>371</v>
      </c>
      <c r="O219" s="306"/>
      <c r="P219" s="306"/>
      <c r="Q219" s="307"/>
    </row>
    <row r="220" spans="1:17" ht="20.25" customHeight="1" x14ac:dyDescent="0.3">
      <c r="A220" s="222"/>
      <c r="B220" s="293" t="s">
        <v>356</v>
      </c>
      <c r="C220" s="294"/>
      <c r="D220" s="294"/>
      <c r="E220" s="294"/>
      <c r="F220" s="294"/>
      <c r="G220" s="294"/>
      <c r="H220" s="294"/>
      <c r="I220" s="294"/>
      <c r="J220" s="294"/>
      <c r="K220" s="294"/>
      <c r="L220" s="294"/>
      <c r="M220" s="295"/>
      <c r="N220" s="296">
        <f>+'COMPONENTE 1'!F134+'COMPONENTE 2'!F198+'COMPONENTE 3'!F185</f>
        <v>176853165.12000006</v>
      </c>
      <c r="O220" s="297"/>
      <c r="P220" s="297"/>
      <c r="Q220" s="298"/>
    </row>
    <row r="221" spans="1:17" x14ac:dyDescent="0.3">
      <c r="A221" s="353" t="s">
        <v>307</v>
      </c>
      <c r="B221" s="354"/>
      <c r="C221" s="354"/>
      <c r="D221" s="354"/>
      <c r="E221" s="354"/>
      <c r="F221" s="354"/>
      <c r="G221" s="354"/>
      <c r="H221" s="354"/>
      <c r="I221" s="354"/>
      <c r="J221" s="354"/>
      <c r="K221" s="354"/>
      <c r="L221" s="354"/>
      <c r="M221" s="354"/>
      <c r="N221" s="354"/>
      <c r="O221" s="354"/>
      <c r="P221" s="354"/>
      <c r="Q221" s="355"/>
    </row>
    <row r="222" spans="1:17" x14ac:dyDescent="0.3">
      <c r="A222" s="216" t="s">
        <v>304</v>
      </c>
      <c r="B222" s="317" t="s">
        <v>305</v>
      </c>
      <c r="C222" s="318"/>
      <c r="D222" s="318"/>
      <c r="E222" s="318"/>
      <c r="F222" s="318"/>
      <c r="G222" s="318"/>
      <c r="H222" s="318"/>
      <c r="I222" s="318"/>
      <c r="J222" s="318"/>
      <c r="K222" s="318"/>
      <c r="L222" s="318"/>
      <c r="M222" s="319"/>
      <c r="N222" s="317" t="s">
        <v>306</v>
      </c>
      <c r="O222" s="318"/>
      <c r="P222" s="318"/>
      <c r="Q222" s="320"/>
    </row>
    <row r="223" spans="1:17" x14ac:dyDescent="0.3">
      <c r="A223" s="221"/>
      <c r="B223" s="476"/>
      <c r="C223" s="477"/>
      <c r="D223" s="477"/>
      <c r="E223" s="477"/>
      <c r="F223" s="477"/>
      <c r="G223" s="477"/>
      <c r="H223" s="477"/>
      <c r="I223" s="477"/>
      <c r="J223" s="477"/>
      <c r="K223" s="477"/>
      <c r="L223" s="477"/>
      <c r="M223" s="478"/>
      <c r="N223" s="476"/>
      <c r="O223" s="477"/>
      <c r="P223" s="477"/>
      <c r="Q223" s="479"/>
    </row>
    <row r="224" spans="1:17" ht="15" x14ac:dyDescent="0.3">
      <c r="A224" s="222"/>
      <c r="B224" s="293" t="s">
        <v>357</v>
      </c>
      <c r="C224" s="294"/>
      <c r="D224" s="294"/>
      <c r="E224" s="294"/>
      <c r="F224" s="294"/>
      <c r="G224" s="294"/>
      <c r="H224" s="294"/>
      <c r="I224" s="294"/>
      <c r="J224" s="294"/>
      <c r="K224" s="294"/>
      <c r="L224" s="294"/>
      <c r="M224" s="295"/>
      <c r="N224" s="299"/>
      <c r="O224" s="300"/>
      <c r="P224" s="300"/>
      <c r="Q224" s="301"/>
    </row>
    <row r="225" spans="1:17" x14ac:dyDescent="0.3">
      <c r="A225" s="353" t="s">
        <v>308</v>
      </c>
      <c r="B225" s="354"/>
      <c r="C225" s="354"/>
      <c r="D225" s="354"/>
      <c r="E225" s="354"/>
      <c r="F225" s="354"/>
      <c r="G225" s="354"/>
      <c r="H225" s="354"/>
      <c r="I225" s="354"/>
      <c r="J225" s="354"/>
      <c r="K225" s="354"/>
      <c r="L225" s="354"/>
      <c r="M225" s="354"/>
      <c r="N225" s="354"/>
      <c r="O225" s="354"/>
      <c r="P225" s="354"/>
      <c r="Q225" s="355"/>
    </row>
    <row r="226" spans="1:17" x14ac:dyDescent="0.3">
      <c r="A226" s="216" t="s">
        <v>304</v>
      </c>
      <c r="B226" s="317" t="s">
        <v>305</v>
      </c>
      <c r="C226" s="318"/>
      <c r="D226" s="318"/>
      <c r="E226" s="318"/>
      <c r="F226" s="318"/>
      <c r="G226" s="318"/>
      <c r="H226" s="318"/>
      <c r="I226" s="318"/>
      <c r="J226" s="318"/>
      <c r="K226" s="318"/>
      <c r="L226" s="318"/>
      <c r="M226" s="319"/>
      <c r="N226" s="317" t="s">
        <v>306</v>
      </c>
      <c r="O226" s="318"/>
      <c r="P226" s="318"/>
      <c r="Q226" s="320"/>
    </row>
    <row r="227" spans="1:17" x14ac:dyDescent="0.3">
      <c r="A227" s="219"/>
      <c r="B227" s="195"/>
      <c r="C227" s="196"/>
      <c r="D227" s="196"/>
      <c r="E227" s="196"/>
      <c r="F227" s="196"/>
      <c r="G227" s="196"/>
      <c r="H227" s="196"/>
      <c r="I227" s="196"/>
      <c r="J227" s="196"/>
      <c r="K227" s="196"/>
      <c r="L227" s="196"/>
      <c r="M227" s="209"/>
      <c r="N227" s="302"/>
      <c r="O227" s="303"/>
      <c r="P227" s="303"/>
      <c r="Q227" s="304"/>
    </row>
    <row r="228" spans="1:17" ht="15" x14ac:dyDescent="0.3">
      <c r="A228" s="221"/>
      <c r="B228" s="293" t="s">
        <v>358</v>
      </c>
      <c r="C228" s="294"/>
      <c r="D228" s="294"/>
      <c r="E228" s="294"/>
      <c r="F228" s="294"/>
      <c r="G228" s="294"/>
      <c r="H228" s="294"/>
      <c r="I228" s="294"/>
      <c r="J228" s="294"/>
      <c r="K228" s="294"/>
      <c r="L228" s="294"/>
      <c r="M228" s="295"/>
      <c r="N228" s="476"/>
      <c r="O228" s="477"/>
      <c r="P228" s="477"/>
      <c r="Q228" s="479"/>
    </row>
    <row r="229" spans="1:17" x14ac:dyDescent="0.3">
      <c r="A229" s="353" t="s">
        <v>309</v>
      </c>
      <c r="B229" s="354"/>
      <c r="C229" s="354"/>
      <c r="D229" s="354"/>
      <c r="E229" s="354"/>
      <c r="F229" s="354"/>
      <c r="G229" s="354"/>
      <c r="H229" s="354"/>
      <c r="I229" s="354"/>
      <c r="J229" s="354"/>
      <c r="K229" s="354"/>
      <c r="L229" s="354"/>
      <c r="M229" s="354"/>
      <c r="N229" s="354"/>
      <c r="O229" s="354"/>
      <c r="P229" s="354"/>
      <c r="Q229" s="355"/>
    </row>
    <row r="230" spans="1:17" x14ac:dyDescent="0.3">
      <c r="A230" s="216" t="s">
        <v>304</v>
      </c>
      <c r="B230" s="317" t="s">
        <v>305</v>
      </c>
      <c r="C230" s="318"/>
      <c r="D230" s="318"/>
      <c r="E230" s="318"/>
      <c r="F230" s="318"/>
      <c r="G230" s="318"/>
      <c r="H230" s="318"/>
      <c r="I230" s="318"/>
      <c r="J230" s="318"/>
      <c r="K230" s="318"/>
      <c r="L230" s="318"/>
      <c r="M230" s="319"/>
      <c r="N230" s="317" t="s">
        <v>306</v>
      </c>
      <c r="O230" s="318"/>
      <c r="P230" s="318"/>
      <c r="Q230" s="320"/>
    </row>
    <row r="231" spans="1:17" x14ac:dyDescent="0.3">
      <c r="A231" s="219"/>
      <c r="B231" s="195"/>
      <c r="C231" s="196"/>
      <c r="D231" s="196"/>
      <c r="E231" s="196"/>
      <c r="F231" s="196"/>
      <c r="G231" s="196"/>
      <c r="H231" s="196"/>
      <c r="I231" s="196"/>
      <c r="J231" s="196"/>
      <c r="K231" s="196"/>
      <c r="L231" s="196"/>
      <c r="M231" s="209"/>
      <c r="N231" s="195"/>
      <c r="O231" s="196"/>
      <c r="P231" s="196"/>
      <c r="Q231" s="218"/>
    </row>
    <row r="232" spans="1:17" ht="15.75" thickBot="1" x14ac:dyDescent="0.35">
      <c r="A232" s="223"/>
      <c r="B232" s="470" t="s">
        <v>359</v>
      </c>
      <c r="C232" s="471"/>
      <c r="D232" s="471"/>
      <c r="E232" s="471"/>
      <c r="F232" s="471"/>
      <c r="G232" s="471"/>
      <c r="H232" s="471"/>
      <c r="I232" s="471"/>
      <c r="J232" s="471"/>
      <c r="K232" s="471"/>
      <c r="L232" s="471"/>
      <c r="M232" s="472"/>
      <c r="N232" s="473"/>
      <c r="O232" s="474"/>
      <c r="P232" s="474"/>
      <c r="Q232" s="475"/>
    </row>
  </sheetData>
  <mergeCells count="702">
    <mergeCell ref="B115:I115"/>
    <mergeCell ref="J115:K115"/>
    <mergeCell ref="L115:M115"/>
    <mergeCell ref="N115:Q115"/>
    <mergeCell ref="B116:I116"/>
    <mergeCell ref="J116:K116"/>
    <mergeCell ref="L116:M116"/>
    <mergeCell ref="N116:Q116"/>
    <mergeCell ref="B117:I117"/>
    <mergeCell ref="J117:K117"/>
    <mergeCell ref="L117:M117"/>
    <mergeCell ref="N117:Q117"/>
    <mergeCell ref="B112:I112"/>
    <mergeCell ref="J112:K112"/>
    <mergeCell ref="L112:M112"/>
    <mergeCell ref="N112:Q112"/>
    <mergeCell ref="B113:I113"/>
    <mergeCell ref="J113:K113"/>
    <mergeCell ref="L113:M113"/>
    <mergeCell ref="N113:Q113"/>
    <mergeCell ref="B114:I114"/>
    <mergeCell ref="J114:K114"/>
    <mergeCell ref="L114:M114"/>
    <mergeCell ref="N114:Q114"/>
    <mergeCell ref="B109:I109"/>
    <mergeCell ref="J109:K109"/>
    <mergeCell ref="L109:M109"/>
    <mergeCell ref="N109:Q109"/>
    <mergeCell ref="B110:I110"/>
    <mergeCell ref="J110:K110"/>
    <mergeCell ref="L110:M110"/>
    <mergeCell ref="N110:Q110"/>
    <mergeCell ref="B111:I111"/>
    <mergeCell ref="J111:K111"/>
    <mergeCell ref="L111:M111"/>
    <mergeCell ref="N111:Q111"/>
    <mergeCell ref="B106:I106"/>
    <mergeCell ref="J106:K106"/>
    <mergeCell ref="L106:M106"/>
    <mergeCell ref="N106:Q106"/>
    <mergeCell ref="B107:I107"/>
    <mergeCell ref="J107:K107"/>
    <mergeCell ref="L107:M107"/>
    <mergeCell ref="N107:Q107"/>
    <mergeCell ref="B108:I108"/>
    <mergeCell ref="J108:K108"/>
    <mergeCell ref="L108:M108"/>
    <mergeCell ref="N108:Q108"/>
    <mergeCell ref="B103:I103"/>
    <mergeCell ref="J103:K103"/>
    <mergeCell ref="L103:M103"/>
    <mergeCell ref="N103:Q103"/>
    <mergeCell ref="B104:I104"/>
    <mergeCell ref="J104:K104"/>
    <mergeCell ref="L104:M104"/>
    <mergeCell ref="N104:Q104"/>
    <mergeCell ref="B105:I105"/>
    <mergeCell ref="J105:K105"/>
    <mergeCell ref="L105:M105"/>
    <mergeCell ref="N105:Q105"/>
    <mergeCell ref="B100:I100"/>
    <mergeCell ref="J100:K100"/>
    <mergeCell ref="L100:M100"/>
    <mergeCell ref="N100:Q100"/>
    <mergeCell ref="B101:I101"/>
    <mergeCell ref="J101:K101"/>
    <mergeCell ref="L101:M101"/>
    <mergeCell ref="N101:Q101"/>
    <mergeCell ref="B102:I102"/>
    <mergeCell ref="J102:K102"/>
    <mergeCell ref="L102:M102"/>
    <mergeCell ref="N102:Q102"/>
    <mergeCell ref="B97:I97"/>
    <mergeCell ref="J97:K97"/>
    <mergeCell ref="L97:M97"/>
    <mergeCell ref="N97:Q97"/>
    <mergeCell ref="B98:I98"/>
    <mergeCell ref="J98:K98"/>
    <mergeCell ref="L98:M98"/>
    <mergeCell ref="N98:Q98"/>
    <mergeCell ref="B99:I99"/>
    <mergeCell ref="J99:K99"/>
    <mergeCell ref="L99:M99"/>
    <mergeCell ref="N99:Q99"/>
    <mergeCell ref="B94:I94"/>
    <mergeCell ref="J94:K94"/>
    <mergeCell ref="L94:M94"/>
    <mergeCell ref="N94:Q94"/>
    <mergeCell ref="B95:I95"/>
    <mergeCell ref="J95:K95"/>
    <mergeCell ref="L95:M95"/>
    <mergeCell ref="N95:Q95"/>
    <mergeCell ref="B96:I96"/>
    <mergeCell ref="J96:K96"/>
    <mergeCell ref="L96:M96"/>
    <mergeCell ref="N96:Q96"/>
    <mergeCell ref="B91:I91"/>
    <mergeCell ref="J91:K91"/>
    <mergeCell ref="L91:M91"/>
    <mergeCell ref="N91:Q91"/>
    <mergeCell ref="B92:I92"/>
    <mergeCell ref="J92:K92"/>
    <mergeCell ref="L92:M92"/>
    <mergeCell ref="N92:Q92"/>
    <mergeCell ref="B93:I93"/>
    <mergeCell ref="J93:K93"/>
    <mergeCell ref="L93:M93"/>
    <mergeCell ref="N93:Q93"/>
    <mergeCell ref="B88:I88"/>
    <mergeCell ref="J88:K88"/>
    <mergeCell ref="L88:M88"/>
    <mergeCell ref="N88:Q88"/>
    <mergeCell ref="B89:I89"/>
    <mergeCell ref="J89:K89"/>
    <mergeCell ref="L89:M89"/>
    <mergeCell ref="N89:Q89"/>
    <mergeCell ref="B90:I90"/>
    <mergeCell ref="J90:K90"/>
    <mergeCell ref="L90:M90"/>
    <mergeCell ref="N90:Q90"/>
    <mergeCell ref="B85:I85"/>
    <mergeCell ref="J85:K85"/>
    <mergeCell ref="L85:M85"/>
    <mergeCell ref="N85:Q85"/>
    <mergeCell ref="B86:I86"/>
    <mergeCell ref="J86:K86"/>
    <mergeCell ref="L86:M86"/>
    <mergeCell ref="N86:Q86"/>
    <mergeCell ref="B87:I87"/>
    <mergeCell ref="J87:K87"/>
    <mergeCell ref="L87:M87"/>
    <mergeCell ref="N87:Q87"/>
    <mergeCell ref="B82:I82"/>
    <mergeCell ref="J82:K82"/>
    <mergeCell ref="L82:M82"/>
    <mergeCell ref="N82:Q82"/>
    <mergeCell ref="B83:I83"/>
    <mergeCell ref="J83:K83"/>
    <mergeCell ref="L83:M83"/>
    <mergeCell ref="N83:Q83"/>
    <mergeCell ref="B84:I84"/>
    <mergeCell ref="J84:K84"/>
    <mergeCell ref="L84:M84"/>
    <mergeCell ref="N84:Q84"/>
    <mergeCell ref="B79:I79"/>
    <mergeCell ref="J79:K79"/>
    <mergeCell ref="L79:M79"/>
    <mergeCell ref="N79:Q79"/>
    <mergeCell ref="B80:I80"/>
    <mergeCell ref="J80:K80"/>
    <mergeCell ref="L80:M80"/>
    <mergeCell ref="N80:Q80"/>
    <mergeCell ref="B81:I81"/>
    <mergeCell ref="J81:K81"/>
    <mergeCell ref="L81:M81"/>
    <mergeCell ref="N81:Q81"/>
    <mergeCell ref="B76:I76"/>
    <mergeCell ref="J76:K76"/>
    <mergeCell ref="L76:M76"/>
    <mergeCell ref="N76:Q76"/>
    <mergeCell ref="B77:I77"/>
    <mergeCell ref="J77:K77"/>
    <mergeCell ref="L77:M77"/>
    <mergeCell ref="N77:Q77"/>
    <mergeCell ref="B78:I78"/>
    <mergeCell ref="J78:K78"/>
    <mergeCell ref="L78:M78"/>
    <mergeCell ref="N78:Q78"/>
    <mergeCell ref="N60:Q60"/>
    <mergeCell ref="B74:I74"/>
    <mergeCell ref="J74:K74"/>
    <mergeCell ref="L74:M74"/>
    <mergeCell ref="N74:Q74"/>
    <mergeCell ref="B75:I75"/>
    <mergeCell ref="J75:K75"/>
    <mergeCell ref="L75:M75"/>
    <mergeCell ref="N75:Q75"/>
    <mergeCell ref="A70:C70"/>
    <mergeCell ref="D70:F70"/>
    <mergeCell ref="G70:I70"/>
    <mergeCell ref="J70:M70"/>
    <mergeCell ref="A63:Q63"/>
    <mergeCell ref="A64:E64"/>
    <mergeCell ref="F64:I64"/>
    <mergeCell ref="J64:M64"/>
    <mergeCell ref="N64:Q64"/>
    <mergeCell ref="A65:E66"/>
    <mergeCell ref="F65:I66"/>
    <mergeCell ref="J65:M66"/>
    <mergeCell ref="N65:Q66"/>
    <mergeCell ref="A71:Q71"/>
    <mergeCell ref="A72:I72"/>
    <mergeCell ref="B230:M230"/>
    <mergeCell ref="N230:Q230"/>
    <mergeCell ref="B232:M232"/>
    <mergeCell ref="N232:Q232"/>
    <mergeCell ref="B223:M223"/>
    <mergeCell ref="N223:Q223"/>
    <mergeCell ref="B226:M226"/>
    <mergeCell ref="N226:Q226"/>
    <mergeCell ref="B228:M228"/>
    <mergeCell ref="N228:Q228"/>
    <mergeCell ref="A225:Q225"/>
    <mergeCell ref="A229:Q229"/>
    <mergeCell ref="B219:M219"/>
    <mergeCell ref="N219:Q219"/>
    <mergeCell ref="B222:M222"/>
    <mergeCell ref="N222:Q222"/>
    <mergeCell ref="A221:Q221"/>
    <mergeCell ref="L48:M48"/>
    <mergeCell ref="L49:M49"/>
    <mergeCell ref="L50:M50"/>
    <mergeCell ref="L51:M51"/>
    <mergeCell ref="L52:M52"/>
    <mergeCell ref="L53:M53"/>
    <mergeCell ref="L54:M54"/>
    <mergeCell ref="L55:M55"/>
    <mergeCell ref="L56:M56"/>
    <mergeCell ref="J48:K48"/>
    <mergeCell ref="J49:K49"/>
    <mergeCell ref="J50:K50"/>
    <mergeCell ref="J51:K51"/>
    <mergeCell ref="J52:K52"/>
    <mergeCell ref="J53:K53"/>
    <mergeCell ref="J54:K54"/>
    <mergeCell ref="B60:I60"/>
    <mergeCell ref="J60:K60"/>
    <mergeCell ref="L60:M60"/>
    <mergeCell ref="N48:Q48"/>
    <mergeCell ref="N49:Q49"/>
    <mergeCell ref="N50:Q50"/>
    <mergeCell ref="N51:Q51"/>
    <mergeCell ref="N52:Q52"/>
    <mergeCell ref="N53:Q53"/>
    <mergeCell ref="N54:Q54"/>
    <mergeCell ref="N55:Q55"/>
    <mergeCell ref="N56:Q56"/>
    <mergeCell ref="N42:Q42"/>
    <mergeCell ref="N43:Q43"/>
    <mergeCell ref="N44:Q44"/>
    <mergeCell ref="N45:Q45"/>
    <mergeCell ref="N46:Q46"/>
    <mergeCell ref="N47:Q47"/>
    <mergeCell ref="J42:K42"/>
    <mergeCell ref="J43:K43"/>
    <mergeCell ref="J44:K44"/>
    <mergeCell ref="J45:K45"/>
    <mergeCell ref="J46:K46"/>
    <mergeCell ref="J47:K47"/>
    <mergeCell ref="L42:M42"/>
    <mergeCell ref="L43:M43"/>
    <mergeCell ref="L44:M44"/>
    <mergeCell ref="L45:M45"/>
    <mergeCell ref="L46:M46"/>
    <mergeCell ref="L47:M47"/>
    <mergeCell ref="A15:E15"/>
    <mergeCell ref="F15:I15"/>
    <mergeCell ref="J15:M15"/>
    <mergeCell ref="B56:I56"/>
    <mergeCell ref="B55:I55"/>
    <mergeCell ref="B54:I54"/>
    <mergeCell ref="B53:I53"/>
    <mergeCell ref="B52:I52"/>
    <mergeCell ref="B51:I51"/>
    <mergeCell ref="B50:I50"/>
    <mergeCell ref="B49:I49"/>
    <mergeCell ref="B48:I48"/>
    <mergeCell ref="B47:I47"/>
    <mergeCell ref="B46:I46"/>
    <mergeCell ref="B45:I45"/>
    <mergeCell ref="B44:I44"/>
    <mergeCell ref="B43:I43"/>
    <mergeCell ref="B42:I42"/>
    <mergeCell ref="J55:K55"/>
    <mergeCell ref="J56:K56"/>
    <mergeCell ref="F33:I34"/>
    <mergeCell ref="J33:M34"/>
    <mergeCell ref="A35:C35"/>
    <mergeCell ref="D35:Q35"/>
    <mergeCell ref="C8:G8"/>
    <mergeCell ref="L8:P8"/>
    <mergeCell ref="C9:G9"/>
    <mergeCell ref="L9:P9"/>
    <mergeCell ref="A6:Q6"/>
    <mergeCell ref="B7:G7"/>
    <mergeCell ref="K7:P7"/>
    <mergeCell ref="C10:G10"/>
    <mergeCell ref="L10:P10"/>
    <mergeCell ref="N33:Q34"/>
    <mergeCell ref="F24:I24"/>
    <mergeCell ref="J24:M24"/>
    <mergeCell ref="N20:Q20"/>
    <mergeCell ref="G20:I20"/>
    <mergeCell ref="D20:F20"/>
    <mergeCell ref="A1:Q1"/>
    <mergeCell ref="A2:Q2"/>
    <mergeCell ref="A5:C5"/>
    <mergeCell ref="O5:Q5"/>
    <mergeCell ref="A3:Q3"/>
    <mergeCell ref="A4:C4"/>
    <mergeCell ref="D4:F4"/>
    <mergeCell ref="G4:J4"/>
    <mergeCell ref="K4:N4"/>
    <mergeCell ref="O4:Q4"/>
    <mergeCell ref="D5:F5"/>
    <mergeCell ref="G5:J5"/>
    <mergeCell ref="K5:N5"/>
    <mergeCell ref="N15:Q15"/>
    <mergeCell ref="A12:Q12"/>
    <mergeCell ref="A14:Q14"/>
    <mergeCell ref="G29:I29"/>
    <mergeCell ref="J29:M29"/>
    <mergeCell ref="A25:E26"/>
    <mergeCell ref="F25:I26"/>
    <mergeCell ref="J25:M26"/>
    <mergeCell ref="N25:Q26"/>
    <mergeCell ref="A27:C27"/>
    <mergeCell ref="D27:Q27"/>
    <mergeCell ref="N29:Q29"/>
    <mergeCell ref="A30:C30"/>
    <mergeCell ref="D30:F30"/>
    <mergeCell ref="G30:I30"/>
    <mergeCell ref="J30:M30"/>
    <mergeCell ref="N30:Q30"/>
    <mergeCell ref="A31:Q31"/>
    <mergeCell ref="A32:E32"/>
    <mergeCell ref="F32:I32"/>
    <mergeCell ref="J32:M32"/>
    <mergeCell ref="A29:C29"/>
    <mergeCell ref="D29:F29"/>
    <mergeCell ref="N32:Q32"/>
    <mergeCell ref="A33:E34"/>
    <mergeCell ref="N16:Q17"/>
    <mergeCell ref="A18:C18"/>
    <mergeCell ref="D18:Q18"/>
    <mergeCell ref="A16:E17"/>
    <mergeCell ref="F16:I17"/>
    <mergeCell ref="J16:M17"/>
    <mergeCell ref="A23:Q23"/>
    <mergeCell ref="A24:E24"/>
    <mergeCell ref="N24:Q24"/>
    <mergeCell ref="A20:C20"/>
    <mergeCell ref="A21:C21"/>
    <mergeCell ref="N21:Q21"/>
    <mergeCell ref="D21:F21"/>
    <mergeCell ref="G21:I21"/>
    <mergeCell ref="J21:M21"/>
    <mergeCell ref="J20:M20"/>
    <mergeCell ref="A37:C37"/>
    <mergeCell ref="D37:F37"/>
    <mergeCell ref="G37:I37"/>
    <mergeCell ref="J37:M37"/>
    <mergeCell ref="N37:Q37"/>
    <mergeCell ref="A38:C38"/>
    <mergeCell ref="D38:F38"/>
    <mergeCell ref="G38:I38"/>
    <mergeCell ref="J38:M38"/>
    <mergeCell ref="N38:Q38"/>
    <mergeCell ref="J72:K72"/>
    <mergeCell ref="L72:M72"/>
    <mergeCell ref="N72:Q72"/>
    <mergeCell ref="B73:I73"/>
    <mergeCell ref="J73:K73"/>
    <mergeCell ref="L73:M73"/>
    <mergeCell ref="N73:Q73"/>
    <mergeCell ref="A39:Q39"/>
    <mergeCell ref="N133:Q133"/>
    <mergeCell ref="J128:M129"/>
    <mergeCell ref="N128:Q129"/>
    <mergeCell ref="A130:C130"/>
    <mergeCell ref="D130:Q130"/>
    <mergeCell ref="A132:C132"/>
    <mergeCell ref="D132:F132"/>
    <mergeCell ref="G132:I132"/>
    <mergeCell ref="J132:M132"/>
    <mergeCell ref="N132:Q132"/>
    <mergeCell ref="N70:Q70"/>
    <mergeCell ref="A126:Q126"/>
    <mergeCell ref="A127:E127"/>
    <mergeCell ref="F127:I127"/>
    <mergeCell ref="J127:M127"/>
    <mergeCell ref="N127:Q127"/>
    <mergeCell ref="A67:C67"/>
    <mergeCell ref="D67:Q67"/>
    <mergeCell ref="A69:C69"/>
    <mergeCell ref="D69:F69"/>
    <mergeCell ref="G69:I69"/>
    <mergeCell ref="J69:M69"/>
    <mergeCell ref="N69:Q69"/>
    <mergeCell ref="J40:K40"/>
    <mergeCell ref="L40:M40"/>
    <mergeCell ref="A40:I40"/>
    <mergeCell ref="B41:I41"/>
    <mergeCell ref="B57:I57"/>
    <mergeCell ref="B58:I58"/>
    <mergeCell ref="B59:I59"/>
    <mergeCell ref="B61:I61"/>
    <mergeCell ref="N40:Q40"/>
    <mergeCell ref="N41:Q41"/>
    <mergeCell ref="N57:Q57"/>
    <mergeCell ref="N58:Q58"/>
    <mergeCell ref="N59:Q59"/>
    <mergeCell ref="N61:Q61"/>
    <mergeCell ref="L41:M41"/>
    <mergeCell ref="J41:K41"/>
    <mergeCell ref="J57:K57"/>
    <mergeCell ref="J58:K58"/>
    <mergeCell ref="J59:K59"/>
    <mergeCell ref="J61:K61"/>
    <mergeCell ref="L57:M57"/>
    <mergeCell ref="L59:M59"/>
    <mergeCell ref="L61:M61"/>
    <mergeCell ref="L58:M58"/>
    <mergeCell ref="N123:Q123"/>
    <mergeCell ref="B118:I118"/>
    <mergeCell ref="J118:K118"/>
    <mergeCell ref="L118:M118"/>
    <mergeCell ref="B119:I119"/>
    <mergeCell ref="J119:K119"/>
    <mergeCell ref="L119:M119"/>
    <mergeCell ref="N119:Q119"/>
    <mergeCell ref="B120:I120"/>
    <mergeCell ref="J120:K120"/>
    <mergeCell ref="L120:M120"/>
    <mergeCell ref="N120:Q120"/>
    <mergeCell ref="B121:I121"/>
    <mergeCell ref="J121:K121"/>
    <mergeCell ref="L121:M121"/>
    <mergeCell ref="N121:Q121"/>
    <mergeCell ref="N118:Q118"/>
    <mergeCell ref="B122:I122"/>
    <mergeCell ref="J122:K122"/>
    <mergeCell ref="L122:M122"/>
    <mergeCell ref="N122:Q122"/>
    <mergeCell ref="B123:I123"/>
    <mergeCell ref="J123:K123"/>
    <mergeCell ref="L123:M123"/>
    <mergeCell ref="N124:Q124"/>
    <mergeCell ref="A134:Q134"/>
    <mergeCell ref="A128:E129"/>
    <mergeCell ref="F128:I129"/>
    <mergeCell ref="B124:I124"/>
    <mergeCell ref="J124:K124"/>
    <mergeCell ref="L124:M124"/>
    <mergeCell ref="A135:I135"/>
    <mergeCell ref="J135:K135"/>
    <mergeCell ref="L135:M135"/>
    <mergeCell ref="N135:Q135"/>
    <mergeCell ref="B136:I136"/>
    <mergeCell ref="J136:K136"/>
    <mergeCell ref="L136:M136"/>
    <mergeCell ref="N136:Q136"/>
    <mergeCell ref="A133:C133"/>
    <mergeCell ref="D133:F133"/>
    <mergeCell ref="G133:I133"/>
    <mergeCell ref="J133:M133"/>
    <mergeCell ref="B137:I137"/>
    <mergeCell ref="J137:K137"/>
    <mergeCell ref="L137:M137"/>
    <mergeCell ref="N137:Q137"/>
    <mergeCell ref="B138:I138"/>
    <mergeCell ref="J138:K138"/>
    <mergeCell ref="L138:M138"/>
    <mergeCell ref="N138:Q138"/>
    <mergeCell ref="B139:I139"/>
    <mergeCell ref="J139:K139"/>
    <mergeCell ref="L139:M139"/>
    <mergeCell ref="N139:Q139"/>
    <mergeCell ref="B140:I140"/>
    <mergeCell ref="J140:K140"/>
    <mergeCell ref="L140:M140"/>
    <mergeCell ref="N140:Q140"/>
    <mergeCell ref="B141:I141"/>
    <mergeCell ref="J141:K141"/>
    <mergeCell ref="L141:M141"/>
    <mergeCell ref="N141:Q141"/>
    <mergeCell ref="B142:I142"/>
    <mergeCell ref="J142:K142"/>
    <mergeCell ref="L142:M142"/>
    <mergeCell ref="N142:Q142"/>
    <mergeCell ref="B143:I143"/>
    <mergeCell ref="J143:K143"/>
    <mergeCell ref="L143:M143"/>
    <mergeCell ref="N143:Q143"/>
    <mergeCell ref="B144:I144"/>
    <mergeCell ref="J144:K144"/>
    <mergeCell ref="L144:M144"/>
    <mergeCell ref="N144:Q144"/>
    <mergeCell ref="B145:I145"/>
    <mergeCell ref="J145:K145"/>
    <mergeCell ref="L145:M145"/>
    <mergeCell ref="N145:Q145"/>
    <mergeCell ref="B146:I146"/>
    <mergeCell ref="J146:K146"/>
    <mergeCell ref="L146:M146"/>
    <mergeCell ref="N146:Q146"/>
    <mergeCell ref="B147:I147"/>
    <mergeCell ref="J147:K147"/>
    <mergeCell ref="L147:M147"/>
    <mergeCell ref="N147:Q147"/>
    <mergeCell ref="B148:I148"/>
    <mergeCell ref="J148:K148"/>
    <mergeCell ref="L148:M148"/>
    <mergeCell ref="N148:Q148"/>
    <mergeCell ref="B149:I149"/>
    <mergeCell ref="J149:K149"/>
    <mergeCell ref="L149:M149"/>
    <mergeCell ref="N149:Q149"/>
    <mergeCell ref="B150:I150"/>
    <mergeCell ref="J150:K150"/>
    <mergeCell ref="L150:M150"/>
    <mergeCell ref="N150:Q150"/>
    <mergeCell ref="B151:I151"/>
    <mergeCell ref="J151:K151"/>
    <mergeCell ref="L151:M151"/>
    <mergeCell ref="N151:Q151"/>
    <mergeCell ref="B152:I152"/>
    <mergeCell ref="J152:K152"/>
    <mergeCell ref="L152:M152"/>
    <mergeCell ref="N152:Q152"/>
    <mergeCell ref="B153:I153"/>
    <mergeCell ref="J153:K153"/>
    <mergeCell ref="L153:M153"/>
    <mergeCell ref="N153:Q153"/>
    <mergeCell ref="B154:I154"/>
    <mergeCell ref="J154:K154"/>
    <mergeCell ref="L154:M154"/>
    <mergeCell ref="N154:Q154"/>
    <mergeCell ref="B155:I155"/>
    <mergeCell ref="J155:K155"/>
    <mergeCell ref="L155:M155"/>
    <mergeCell ref="N155:Q155"/>
    <mergeCell ref="B156:I156"/>
    <mergeCell ref="J156:K156"/>
    <mergeCell ref="L156:M156"/>
    <mergeCell ref="N156:Q156"/>
    <mergeCell ref="B157:I157"/>
    <mergeCell ref="J157:K157"/>
    <mergeCell ref="L157:M157"/>
    <mergeCell ref="N157:Q157"/>
    <mergeCell ref="B158:I158"/>
    <mergeCell ref="J158:K158"/>
    <mergeCell ref="L158:M158"/>
    <mergeCell ref="N158:Q158"/>
    <mergeCell ref="B159:I159"/>
    <mergeCell ref="J159:K159"/>
    <mergeCell ref="L159:M159"/>
    <mergeCell ref="N159:Q159"/>
    <mergeCell ref="B160:I160"/>
    <mergeCell ref="J160:K160"/>
    <mergeCell ref="L160:M160"/>
    <mergeCell ref="N160:Q160"/>
    <mergeCell ref="B161:I161"/>
    <mergeCell ref="J161:K161"/>
    <mergeCell ref="L161:M161"/>
    <mergeCell ref="N161:Q161"/>
    <mergeCell ref="B162:I162"/>
    <mergeCell ref="J162:K162"/>
    <mergeCell ref="L162:M162"/>
    <mergeCell ref="N162:Q162"/>
    <mergeCell ref="B163:I163"/>
    <mergeCell ref="J163:K163"/>
    <mergeCell ref="L163:M163"/>
    <mergeCell ref="N163:Q163"/>
    <mergeCell ref="B164:I164"/>
    <mergeCell ref="J164:K164"/>
    <mergeCell ref="L164:M164"/>
    <mergeCell ref="N164:Q164"/>
    <mergeCell ref="B165:I165"/>
    <mergeCell ref="J165:K165"/>
    <mergeCell ref="L165:M165"/>
    <mergeCell ref="N165:Q165"/>
    <mergeCell ref="B166:I166"/>
    <mergeCell ref="J166:K166"/>
    <mergeCell ref="L166:M166"/>
    <mergeCell ref="N166:Q166"/>
    <mergeCell ref="B167:I167"/>
    <mergeCell ref="J167:K167"/>
    <mergeCell ref="L167:M167"/>
    <mergeCell ref="N167:Q167"/>
    <mergeCell ref="B168:I168"/>
    <mergeCell ref="J168:K168"/>
    <mergeCell ref="L168:M168"/>
    <mergeCell ref="N168:Q168"/>
    <mergeCell ref="B169:I169"/>
    <mergeCell ref="J169:K169"/>
    <mergeCell ref="L169:M169"/>
    <mergeCell ref="N169:Q169"/>
    <mergeCell ref="B170:I170"/>
    <mergeCell ref="J170:K170"/>
    <mergeCell ref="L170:M170"/>
    <mergeCell ref="N170:Q170"/>
    <mergeCell ref="B171:I171"/>
    <mergeCell ref="J171:K171"/>
    <mergeCell ref="L171:M171"/>
    <mergeCell ref="N171:Q171"/>
    <mergeCell ref="B172:I172"/>
    <mergeCell ref="J172:K172"/>
    <mergeCell ref="L172:M172"/>
    <mergeCell ref="N172:Q172"/>
    <mergeCell ref="B173:I173"/>
    <mergeCell ref="J173:K173"/>
    <mergeCell ref="L173:M173"/>
    <mergeCell ref="N173:Q173"/>
    <mergeCell ref="B174:I174"/>
    <mergeCell ref="J174:K174"/>
    <mergeCell ref="L174:M174"/>
    <mergeCell ref="N174:Q174"/>
    <mergeCell ref="B175:I175"/>
    <mergeCell ref="J175:K175"/>
    <mergeCell ref="L175:M175"/>
    <mergeCell ref="N175:Q175"/>
    <mergeCell ref="B176:I176"/>
    <mergeCell ref="J176:K176"/>
    <mergeCell ref="L176:M176"/>
    <mergeCell ref="N176:Q176"/>
    <mergeCell ref="B177:I177"/>
    <mergeCell ref="J177:K177"/>
    <mergeCell ref="L177:M177"/>
    <mergeCell ref="N177:Q177"/>
    <mergeCell ref="B178:I178"/>
    <mergeCell ref="J178:K178"/>
    <mergeCell ref="L178:M178"/>
    <mergeCell ref="N178:Q178"/>
    <mergeCell ref="B179:I179"/>
    <mergeCell ref="J179:K179"/>
    <mergeCell ref="L179:M179"/>
    <mergeCell ref="N179:Q179"/>
    <mergeCell ref="B180:I180"/>
    <mergeCell ref="J180:K180"/>
    <mergeCell ref="L180:M180"/>
    <mergeCell ref="N180:Q180"/>
    <mergeCell ref="B184:M184"/>
    <mergeCell ref="B181:I181"/>
    <mergeCell ref="J181:K181"/>
    <mergeCell ref="L181:M181"/>
    <mergeCell ref="N181:Q181"/>
    <mergeCell ref="A182:Q182"/>
    <mergeCell ref="B183:M183"/>
    <mergeCell ref="N183:Q183"/>
    <mergeCell ref="B185:M185"/>
    <mergeCell ref="B186:M186"/>
    <mergeCell ref="B187:M187"/>
    <mergeCell ref="A185:A187"/>
    <mergeCell ref="N185:Q187"/>
    <mergeCell ref="B188:M188"/>
    <mergeCell ref="N188:Q188"/>
    <mergeCell ref="B189:M189"/>
    <mergeCell ref="B190:M190"/>
    <mergeCell ref="B191:M191"/>
    <mergeCell ref="N191:Q191"/>
    <mergeCell ref="B192:M192"/>
    <mergeCell ref="B196:M196"/>
    <mergeCell ref="B195:M195"/>
    <mergeCell ref="B194:M194"/>
    <mergeCell ref="N194:Q194"/>
    <mergeCell ref="B197:M197"/>
    <mergeCell ref="N197:Q197"/>
    <mergeCell ref="B199:M199"/>
    <mergeCell ref="B198:M198"/>
    <mergeCell ref="B200:M200"/>
    <mergeCell ref="A199:A200"/>
    <mergeCell ref="N199:Q200"/>
    <mergeCell ref="N193:Q193"/>
    <mergeCell ref="B201:M201"/>
    <mergeCell ref="N201:Q201"/>
    <mergeCell ref="B203:M203"/>
    <mergeCell ref="B202:M202"/>
    <mergeCell ref="B193:M193"/>
    <mergeCell ref="B204:M204"/>
    <mergeCell ref="N204:Q204"/>
    <mergeCell ref="B205:M205"/>
    <mergeCell ref="B206:M206"/>
    <mergeCell ref="B207:M207"/>
    <mergeCell ref="A206:A207"/>
    <mergeCell ref="N206:Q207"/>
    <mergeCell ref="B208:M208"/>
    <mergeCell ref="N208:Q208"/>
    <mergeCell ref="B220:M220"/>
    <mergeCell ref="N220:Q220"/>
    <mergeCell ref="B224:M224"/>
    <mergeCell ref="N224:Q224"/>
    <mergeCell ref="N227:Q227"/>
    <mergeCell ref="N190:Q190"/>
    <mergeCell ref="N196:Q196"/>
    <mergeCell ref="N203:Q203"/>
    <mergeCell ref="B209:M209"/>
    <mergeCell ref="N210:Q210"/>
    <mergeCell ref="N213:Q213"/>
    <mergeCell ref="N215:Q216"/>
    <mergeCell ref="B217:M217"/>
    <mergeCell ref="N217:Q217"/>
    <mergeCell ref="B218:M218"/>
    <mergeCell ref="B210:M210"/>
    <mergeCell ref="B211:M211"/>
    <mergeCell ref="N211:Q211"/>
    <mergeCell ref="B213:M213"/>
    <mergeCell ref="B212:M212"/>
    <mergeCell ref="B216:M216"/>
    <mergeCell ref="B215:M215"/>
    <mergeCell ref="B214:M214"/>
    <mergeCell ref="N214:Q214"/>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70" max="16"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Datos!$B$4:$B$5</xm:f>
          </x14:formula1>
          <xm:sqref>A21:C21 A30:C30 A38:C38 A70:C70 A133:C133</xm:sqref>
        </x14:dataValidation>
        <x14:dataValidation type="list" allowBlank="1" showInputMessage="1" showErrorMessage="1" xr:uid="{00000000-0002-0000-0300-000001000000}">
          <x14:formula1>
            <xm:f>Datos!$B$8:$B$11</xm:f>
          </x14:formula1>
          <xm:sqref>D21:F21 D30:F30 D38:F38 D70:F70 D133:F133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topLeftCell="A31" zoomScaleNormal="100" zoomScaleSheetLayoutView="90" workbookViewId="0">
      <selection activeCell="K6" sqref="K6:N6"/>
    </sheetView>
  </sheetViews>
  <sheetFormatPr baseColWidth="10" defaultRowHeight="16.5" x14ac:dyDescent="0.3"/>
  <cols>
    <col min="1" max="1" width="9.42578125" style="1" customWidth="1"/>
    <col min="2" max="2" width="14.85546875" style="1" customWidth="1"/>
    <col min="3" max="3" width="13.5703125" style="1" customWidth="1"/>
    <col min="4" max="4" width="5.7109375" style="1" customWidth="1"/>
    <col min="5" max="5" width="12" style="1" customWidth="1"/>
    <col min="6" max="6" width="9.42578125" style="1" customWidth="1"/>
    <col min="7" max="7" width="14.5703125" style="1" customWidth="1"/>
    <col min="8" max="9" width="9.42578125" style="1" customWidth="1"/>
    <col min="10" max="10" width="10.42578125" style="1" customWidth="1"/>
    <col min="11" max="11" width="11.7109375" style="1" customWidth="1"/>
    <col min="12" max="12" width="12.140625" style="1" customWidth="1"/>
    <col min="13" max="13" width="6.7109375" style="1" customWidth="1"/>
    <col min="14" max="14" width="9.85546875" style="1" customWidth="1"/>
    <col min="15" max="15" width="11.42578125" style="1"/>
    <col min="16" max="16" width="9.85546875" style="1" customWidth="1"/>
    <col min="17" max="17" width="11.140625" style="1" customWidth="1"/>
    <col min="18" max="18" width="13.5703125" style="1" bestFit="1" customWidth="1"/>
    <col min="19" max="16384" width="11.42578125" style="1"/>
  </cols>
  <sheetData>
    <row r="1" spans="1:17" ht="74.099999999999994" customHeight="1" thickBot="1" x14ac:dyDescent="0.35">
      <c r="A1" s="502" t="s">
        <v>168</v>
      </c>
      <c r="B1" s="503"/>
      <c r="C1" s="503"/>
      <c r="D1" s="503"/>
      <c r="E1" s="503"/>
      <c r="F1" s="503"/>
      <c r="G1" s="503"/>
      <c r="H1" s="503"/>
      <c r="I1" s="503"/>
      <c r="J1" s="503"/>
      <c r="K1" s="503"/>
      <c r="L1" s="503"/>
      <c r="M1" s="503"/>
      <c r="N1" s="503"/>
      <c r="O1" s="503"/>
      <c r="P1" s="503"/>
      <c r="Q1" s="504"/>
    </row>
    <row r="2" spans="1:17" ht="18.95" customHeight="1" x14ac:dyDescent="0.3">
      <c r="A2" s="519" t="s">
        <v>0</v>
      </c>
      <c r="B2" s="520"/>
      <c r="C2" s="520"/>
      <c r="D2" s="520"/>
      <c r="E2" s="520"/>
      <c r="F2" s="520"/>
      <c r="G2" s="520"/>
      <c r="H2" s="520"/>
      <c r="I2" s="520"/>
      <c r="J2" s="520"/>
      <c r="K2" s="520"/>
      <c r="L2" s="520"/>
      <c r="M2" s="520"/>
      <c r="N2" s="520"/>
      <c r="O2" s="520"/>
      <c r="P2" s="520"/>
      <c r="Q2" s="521"/>
    </row>
    <row r="3" spans="1:17" ht="15.75" customHeight="1" x14ac:dyDescent="0.3">
      <c r="A3" s="2"/>
      <c r="Q3" s="4"/>
    </row>
    <row r="4" spans="1:17" ht="27" customHeight="1" x14ac:dyDescent="0.3">
      <c r="A4" s="522" t="s">
        <v>1</v>
      </c>
      <c r="B4" s="506"/>
      <c r="C4" s="506"/>
      <c r="D4" s="506"/>
      <c r="E4" s="506"/>
      <c r="F4" s="506"/>
      <c r="G4" s="506"/>
      <c r="H4" s="506"/>
      <c r="I4" s="506"/>
      <c r="J4" s="506"/>
      <c r="K4" s="506"/>
      <c r="L4" s="506"/>
      <c r="M4" s="506"/>
      <c r="N4" s="506"/>
      <c r="O4" s="506"/>
      <c r="P4" s="506"/>
      <c r="Q4" s="523"/>
    </row>
    <row r="5" spans="1:17" ht="18" customHeight="1" x14ac:dyDescent="0.3">
      <c r="A5" s="516" t="s">
        <v>37</v>
      </c>
      <c r="B5" s="517"/>
      <c r="C5" s="517"/>
      <c r="D5" s="517" t="s">
        <v>113</v>
      </c>
      <c r="E5" s="517"/>
      <c r="F5" s="517"/>
      <c r="G5" s="518" t="s">
        <v>2</v>
      </c>
      <c r="H5" s="518"/>
      <c r="I5" s="518"/>
      <c r="J5" s="518"/>
      <c r="K5" s="518" t="s">
        <v>99</v>
      </c>
      <c r="L5" s="518"/>
      <c r="M5" s="518"/>
      <c r="N5" s="518"/>
      <c r="O5" s="518" t="s">
        <v>290</v>
      </c>
      <c r="P5" s="518"/>
      <c r="Q5" s="524"/>
    </row>
    <row r="6" spans="1:17" s="9" customFormat="1" ht="69" customHeight="1" x14ac:dyDescent="0.3">
      <c r="A6" s="514" t="str">
        <f>MIR!A5</f>
        <v>INTERAPAS</v>
      </c>
      <c r="B6" s="515"/>
      <c r="C6" s="515"/>
      <c r="D6" s="515" t="str">
        <f>MIR!D5</f>
        <v>AGU25 - DRE25</v>
      </c>
      <c r="E6" s="515"/>
      <c r="F6" s="515"/>
      <c r="G6" s="515" t="str">
        <f>MIR!G5</f>
        <v>Operación y Mantenimiento (extracción, distribución y saneamiento)</v>
      </c>
      <c r="H6" s="515"/>
      <c r="I6" s="515"/>
      <c r="J6" s="515"/>
      <c r="K6" s="515" t="str">
        <f>MIR!K5</f>
        <v>Dirección de Operacióin y Mantenimiento, Cerro de San Pedro, Soledad de Graciano Sánchez y Villa de Pozos, Dirección de Construcción y Fraccionamientos.</v>
      </c>
      <c r="L6" s="515"/>
      <c r="M6" s="515"/>
      <c r="N6" s="515"/>
      <c r="O6" s="525">
        <f>MIR!O5</f>
        <v>999002018.8900001</v>
      </c>
      <c r="P6" s="525"/>
      <c r="Q6" s="526"/>
    </row>
    <row r="7" spans="1:17" ht="17.25" customHeight="1" x14ac:dyDescent="0.3">
      <c r="A7" s="441" t="s">
        <v>3</v>
      </c>
      <c r="B7" s="442"/>
      <c r="C7" s="442"/>
      <c r="D7" s="442"/>
      <c r="E7" s="442"/>
      <c r="F7" s="442"/>
      <c r="G7" s="442"/>
      <c r="H7" s="442"/>
      <c r="I7" s="442"/>
      <c r="J7" s="442"/>
      <c r="K7" s="442"/>
      <c r="L7" s="442"/>
      <c r="M7" s="442"/>
      <c r="N7" s="442"/>
      <c r="O7" s="442"/>
      <c r="P7" s="442"/>
      <c r="Q7" s="443"/>
    </row>
    <row r="8" spans="1:17" ht="18" x14ac:dyDescent="0.3">
      <c r="A8" s="2"/>
      <c r="B8" s="512" t="s">
        <v>40</v>
      </c>
      <c r="C8" s="366"/>
      <c r="D8" s="366"/>
      <c r="E8" s="366"/>
      <c r="F8" s="366"/>
      <c r="G8" s="513"/>
      <c r="H8" s="224"/>
      <c r="I8" s="224"/>
      <c r="J8" s="224"/>
      <c r="K8" s="505" t="s">
        <v>38</v>
      </c>
      <c r="L8" s="506"/>
      <c r="M8" s="506"/>
      <c r="N8" s="506"/>
      <c r="O8" s="506"/>
      <c r="P8" s="507"/>
      <c r="Q8" s="3"/>
    </row>
    <row r="9" spans="1:17" ht="44.25" customHeight="1" x14ac:dyDescent="0.3">
      <c r="A9" s="2"/>
      <c r="B9" s="13" t="s">
        <v>41</v>
      </c>
      <c r="C9" s="342" t="str">
        <f>MIR!C8</f>
        <v>Economía sustentable para San Luis Potosí.</v>
      </c>
      <c r="D9" s="342"/>
      <c r="E9" s="342"/>
      <c r="F9" s="342"/>
      <c r="G9" s="511"/>
      <c r="H9" s="225"/>
      <c r="I9" s="225"/>
      <c r="J9" s="225"/>
      <c r="K9" s="13" t="s">
        <v>39</v>
      </c>
      <c r="L9" s="508" t="str">
        <f>MIR!L8</f>
        <v>Contribuir al acceso universal del agua mediante el fortalecimiento de la infraestructura y la implementación de una nueva tecnología, así como la concientización y el uso responsable del agua.</v>
      </c>
      <c r="M9" s="508"/>
      <c r="N9" s="508"/>
      <c r="O9" s="508"/>
      <c r="P9" s="509"/>
      <c r="Q9" s="4"/>
    </row>
    <row r="10" spans="1:17" ht="35.25" customHeight="1" x14ac:dyDescent="0.3">
      <c r="A10" s="2"/>
      <c r="B10" s="15" t="s">
        <v>100</v>
      </c>
      <c r="C10" s="342" t="str">
        <f>MIR!C9</f>
        <v>Recuperación hídrica con enfoque de cuencas.</v>
      </c>
      <c r="D10" s="342"/>
      <c r="E10" s="342"/>
      <c r="F10" s="342"/>
      <c r="G10" s="511"/>
      <c r="H10" s="226"/>
      <c r="I10" s="226"/>
      <c r="J10" s="226"/>
      <c r="K10" s="13" t="s">
        <v>101</v>
      </c>
      <c r="L10" s="508" t="str">
        <f>MIR!L9</f>
        <v>Fortalecer la infarestructura para el abastecimiento de agua potable en el municipio.</v>
      </c>
      <c r="M10" s="508"/>
      <c r="N10" s="508"/>
      <c r="O10" s="508"/>
      <c r="P10" s="509"/>
      <c r="Q10" s="4"/>
    </row>
    <row r="11" spans="1:17" ht="45.75" customHeight="1" x14ac:dyDescent="0.3">
      <c r="A11" s="2"/>
      <c r="B11" s="16" t="s">
        <v>42</v>
      </c>
      <c r="C11" s="363" t="str">
        <f>MIR!C10</f>
        <v>Incrementar la infraestructura Hidráulica en el Estado, nuevas presas, pozos, redes de distribución de agua potable, sistema de drenaje y alcantarillado.</v>
      </c>
      <c r="D11" s="363"/>
      <c r="E11" s="363"/>
      <c r="F11" s="363"/>
      <c r="G11" s="510"/>
      <c r="H11" s="227"/>
      <c r="I11" s="227"/>
      <c r="J11" s="227"/>
      <c r="K11" s="18" t="s">
        <v>102</v>
      </c>
      <c r="L11" s="363" t="str">
        <f>MIR!L10</f>
        <v>Proveer servicios de agua potable con calidad y eficiencia para abatir la escasez en zonas afectadas.</v>
      </c>
      <c r="M11" s="363"/>
      <c r="N11" s="363"/>
      <c r="O11" s="363"/>
      <c r="P11" s="510"/>
      <c r="Q11" s="4"/>
    </row>
    <row r="12" spans="1:17" ht="6" customHeight="1" x14ac:dyDescent="0.3">
      <c r="A12" s="5"/>
      <c r="B12" s="228"/>
      <c r="C12" s="228"/>
      <c r="D12" s="228"/>
      <c r="E12" s="228"/>
      <c r="F12" s="229"/>
      <c r="G12" s="229"/>
      <c r="H12" s="229"/>
      <c r="I12" s="229"/>
      <c r="J12" s="229"/>
      <c r="K12" s="229"/>
      <c r="L12" s="229"/>
      <c r="Q12" s="4"/>
    </row>
    <row r="13" spans="1:17" ht="19.5" customHeight="1" x14ac:dyDescent="0.3">
      <c r="A13" s="441" t="s">
        <v>4</v>
      </c>
      <c r="B13" s="442"/>
      <c r="C13" s="442"/>
      <c r="D13" s="442"/>
      <c r="E13" s="442"/>
      <c r="F13" s="442"/>
      <c r="G13" s="442"/>
      <c r="H13" s="442"/>
      <c r="I13" s="442"/>
      <c r="J13" s="442"/>
      <c r="K13" s="442"/>
      <c r="L13" s="442"/>
      <c r="M13" s="442"/>
      <c r="N13" s="442"/>
      <c r="O13" s="442"/>
      <c r="P13" s="442"/>
      <c r="Q13" s="443"/>
    </row>
    <row r="14" spans="1:17" ht="46.5" customHeight="1" x14ac:dyDescent="0.3">
      <c r="A14" s="591" t="s">
        <v>43</v>
      </c>
      <c r="B14" s="592"/>
      <c r="C14" s="593" t="str">
        <f>MIR!A16</f>
        <v>Contribuir para que los diferentes clientes y usuarios de los Municipios de San Luis Potosí, Soledad de Graciano Sánchez, Cerro de San Pedro y Villa de Pozos, se les proporcione un servicio continuo (suministro de agua potable y saneamiento) y todos tengan un acceso digno, seguro, equitativo y de calidad, que cumpla con las características establecidas por la normatividad vigente; para que todos puedan desarrollar sus actividades cotidianas de corto, mediano y largo plazo; y a su vez preservar el agua para las generaciones futuras y el crecimiento y desarrollo de los municipios involucrados.</v>
      </c>
      <c r="D14" s="593"/>
      <c r="E14" s="593"/>
      <c r="F14" s="593"/>
      <c r="G14" s="593"/>
      <c r="H14" s="593"/>
      <c r="I14" s="593"/>
      <c r="J14" s="593"/>
      <c r="K14" s="593"/>
      <c r="L14" s="593"/>
      <c r="M14" s="593"/>
      <c r="N14" s="593"/>
      <c r="O14" s="593"/>
      <c r="P14" s="593"/>
      <c r="Q14" s="594"/>
    </row>
    <row r="15" spans="1:17" ht="6" customHeight="1" x14ac:dyDescent="0.3">
      <c r="A15" s="6"/>
      <c r="B15" s="230"/>
      <c r="C15" s="230"/>
      <c r="D15" s="230"/>
      <c r="E15" s="230"/>
      <c r="F15" s="230"/>
      <c r="G15" s="230"/>
      <c r="H15" s="230"/>
      <c r="I15" s="230"/>
      <c r="J15" s="230"/>
      <c r="K15" s="230"/>
      <c r="L15" s="230"/>
      <c r="Q15" s="4"/>
    </row>
    <row r="16" spans="1:17" x14ac:dyDescent="0.3">
      <c r="A16" s="365" t="s">
        <v>5</v>
      </c>
      <c r="B16" s="366"/>
      <c r="C16" s="366"/>
      <c r="D16" s="366"/>
      <c r="E16" s="366"/>
      <c r="F16" s="366"/>
      <c r="G16" s="366"/>
      <c r="H16" s="366"/>
      <c r="I16" s="366"/>
      <c r="J16" s="366"/>
      <c r="K16" s="366"/>
      <c r="L16" s="366"/>
      <c r="M16" s="366"/>
      <c r="N16" s="366"/>
      <c r="O16" s="366"/>
      <c r="P16" s="366"/>
      <c r="Q16" s="367"/>
    </row>
    <row r="17" spans="1:17" s="8" customFormat="1" ht="39" customHeight="1" x14ac:dyDescent="0.3">
      <c r="A17" s="584" t="s">
        <v>170</v>
      </c>
      <c r="B17" s="585"/>
      <c r="C17" s="581" t="str">
        <f>MIR!F16</f>
        <v>1. Disponibilidad de agua por persona  (l/h/d).</v>
      </c>
      <c r="D17" s="581"/>
      <c r="E17" s="581"/>
      <c r="F17" s="581"/>
      <c r="G17" s="581"/>
      <c r="H17" s="581"/>
      <c r="I17" s="581"/>
      <c r="J17" s="581"/>
      <c r="K17" s="581"/>
      <c r="L17" s="581"/>
      <c r="M17" s="581"/>
      <c r="N17" s="581"/>
      <c r="O17" s="581"/>
      <c r="P17" s="581"/>
      <c r="Q17" s="582"/>
    </row>
    <row r="18" spans="1:17" ht="51" customHeight="1" x14ac:dyDescent="0.3">
      <c r="A18" s="557" t="s">
        <v>121</v>
      </c>
      <c r="B18" s="558"/>
      <c r="C18" s="558"/>
      <c r="D18" s="558"/>
      <c r="E18" s="56" t="s">
        <v>82</v>
      </c>
      <c r="F18" s="558" t="s">
        <v>7</v>
      </c>
      <c r="G18" s="558"/>
      <c r="H18" s="558" t="s">
        <v>103</v>
      </c>
      <c r="I18" s="558"/>
      <c r="J18" s="586" t="s">
        <v>104</v>
      </c>
      <c r="K18" s="587"/>
      <c r="L18" s="587"/>
      <c r="M18" s="588"/>
      <c r="N18" s="558" t="s">
        <v>115</v>
      </c>
      <c r="O18" s="558"/>
      <c r="P18" s="558"/>
      <c r="Q18" s="583"/>
    </row>
    <row r="19" spans="1:17" s="38" customFormat="1" ht="27.95" customHeight="1" x14ac:dyDescent="0.25">
      <c r="A19" s="535" t="s">
        <v>142</v>
      </c>
      <c r="B19" s="536"/>
      <c r="C19" s="536"/>
      <c r="D19" s="536"/>
      <c r="E19" s="539" t="str">
        <f>MIR!A21</f>
        <v>Estratégico</v>
      </c>
      <c r="F19" s="539" t="str">
        <f>MIR!D21</f>
        <v>Eficacia</v>
      </c>
      <c r="G19" s="539"/>
      <c r="H19" s="539" t="s">
        <v>52</v>
      </c>
      <c r="I19" s="539"/>
      <c r="J19" s="546" t="s">
        <v>143</v>
      </c>
      <c r="K19" s="547"/>
      <c r="L19" s="547"/>
      <c r="M19" s="548"/>
      <c r="N19" s="539"/>
      <c r="O19" s="539"/>
      <c r="P19" s="539"/>
      <c r="Q19" s="541"/>
    </row>
    <row r="20" spans="1:17" s="38" customFormat="1" ht="72.75" customHeight="1" x14ac:dyDescent="0.25">
      <c r="A20" s="537"/>
      <c r="B20" s="538"/>
      <c r="C20" s="538"/>
      <c r="D20" s="538"/>
      <c r="E20" s="540"/>
      <c r="F20" s="540"/>
      <c r="G20" s="540"/>
      <c r="H20" s="540"/>
      <c r="I20" s="540"/>
      <c r="J20" s="549"/>
      <c r="K20" s="550"/>
      <c r="L20" s="550"/>
      <c r="M20" s="551"/>
      <c r="N20" s="540"/>
      <c r="O20" s="540"/>
      <c r="P20" s="540"/>
      <c r="Q20" s="542"/>
    </row>
    <row r="21" spans="1:17" ht="24.75" customHeight="1" x14ac:dyDescent="0.3">
      <c r="A21" s="557" t="s">
        <v>8</v>
      </c>
      <c r="B21" s="558"/>
      <c r="C21" s="558"/>
      <c r="D21" s="543" t="s">
        <v>133</v>
      </c>
      <c r="E21" s="543"/>
      <c r="F21" s="543"/>
      <c r="G21" s="543"/>
      <c r="H21" s="543"/>
      <c r="I21" s="543"/>
      <c r="J21" s="543"/>
      <c r="K21" s="543"/>
      <c r="L21" s="543"/>
      <c r="M21" s="543"/>
      <c r="N21" s="543"/>
      <c r="O21" s="543"/>
      <c r="P21" s="543"/>
      <c r="Q21" s="544"/>
    </row>
    <row r="22" spans="1:17" ht="6" customHeight="1" x14ac:dyDescent="0.3">
      <c r="A22" s="6"/>
      <c r="B22" s="230"/>
      <c r="C22" s="230"/>
      <c r="D22" s="230"/>
      <c r="E22" s="230"/>
      <c r="F22" s="230"/>
      <c r="G22" s="230"/>
      <c r="H22" s="230"/>
      <c r="I22" s="230"/>
      <c r="J22" s="230"/>
      <c r="K22" s="230"/>
      <c r="L22" s="230"/>
      <c r="Q22" s="4"/>
    </row>
    <row r="23" spans="1:17" x14ac:dyDescent="0.3">
      <c r="A23" s="365" t="s">
        <v>9</v>
      </c>
      <c r="B23" s="366"/>
      <c r="C23" s="366"/>
      <c r="D23" s="366"/>
      <c r="E23" s="366"/>
      <c r="F23" s="366"/>
      <c r="G23" s="366"/>
      <c r="H23" s="366"/>
      <c r="I23" s="366"/>
      <c r="J23" s="366"/>
      <c r="K23" s="366"/>
      <c r="L23" s="366"/>
      <c r="M23" s="366"/>
      <c r="N23" s="366"/>
      <c r="O23" s="366"/>
      <c r="P23" s="366"/>
      <c r="Q23" s="367"/>
    </row>
    <row r="24" spans="1:17" ht="16.5" customHeight="1" x14ac:dyDescent="0.3">
      <c r="A24" s="580" t="s">
        <v>10</v>
      </c>
      <c r="B24" s="488"/>
      <c r="C24" s="488" t="s">
        <v>11</v>
      </c>
      <c r="D24" s="488"/>
      <c r="E24" s="488"/>
      <c r="F24" s="488" t="s">
        <v>12</v>
      </c>
      <c r="G24" s="488"/>
      <c r="H24" s="488"/>
      <c r="I24" s="488" t="s">
        <v>13</v>
      </c>
      <c r="J24" s="488"/>
      <c r="K24" s="488"/>
      <c r="L24" s="488" t="s">
        <v>14</v>
      </c>
      <c r="M24" s="488"/>
      <c r="N24" s="488"/>
      <c r="O24" s="488" t="s">
        <v>15</v>
      </c>
      <c r="P24" s="488"/>
      <c r="Q24" s="489"/>
    </row>
    <row r="25" spans="1:17" ht="17.25" customHeight="1" x14ac:dyDescent="0.3">
      <c r="A25" s="545" t="s">
        <v>171</v>
      </c>
      <c r="B25" s="484"/>
      <c r="C25" s="484" t="s">
        <v>171</v>
      </c>
      <c r="D25" s="484"/>
      <c r="E25" s="484"/>
      <c r="F25" s="484" t="s">
        <v>171</v>
      </c>
      <c r="G25" s="484"/>
      <c r="H25" s="484"/>
      <c r="I25" s="484" t="s">
        <v>171</v>
      </c>
      <c r="J25" s="484"/>
      <c r="K25" s="484"/>
      <c r="L25" s="485" t="s">
        <v>171</v>
      </c>
      <c r="M25" s="485"/>
      <c r="N25" s="485"/>
      <c r="O25" s="486" t="s">
        <v>171</v>
      </c>
      <c r="P25" s="486"/>
      <c r="Q25" s="487"/>
    </row>
    <row r="26" spans="1:17" ht="21" customHeight="1" x14ac:dyDescent="0.3">
      <c r="A26" s="574" t="s">
        <v>16</v>
      </c>
      <c r="B26" s="575"/>
      <c r="C26" s="575"/>
      <c r="D26" s="576" t="str">
        <f>MIR!J16</f>
        <v xml:space="preserve">Censo de población INEGI 2020.
Información de la Dirección de Operación y Mantenimiento.
</v>
      </c>
      <c r="E26" s="576"/>
      <c r="F26" s="576"/>
      <c r="G26" s="576"/>
      <c r="H26" s="576"/>
      <c r="I26" s="576"/>
      <c r="J26" s="576"/>
      <c r="K26" s="576"/>
      <c r="L26" s="576"/>
      <c r="M26" s="576"/>
      <c r="N26" s="576"/>
      <c r="O26" s="576"/>
      <c r="P26" s="576"/>
      <c r="Q26" s="577"/>
    </row>
    <row r="27" spans="1:17" ht="32.25" customHeight="1" x14ac:dyDescent="0.3">
      <c r="A27" s="578" t="s">
        <v>105</v>
      </c>
      <c r="B27" s="579"/>
      <c r="C27" s="579"/>
      <c r="D27" s="589" t="str">
        <f>MIR!N16</f>
        <v>La gente de la Dirección de Operación y Mantenimiento recolecta la información en bitácora y elabora sus registros para el concentrado mensual, trimestral y anual del agua disponible para el suministro</v>
      </c>
      <c r="E27" s="589"/>
      <c r="F27" s="589"/>
      <c r="G27" s="589"/>
      <c r="H27" s="589"/>
      <c r="I27" s="589"/>
      <c r="J27" s="589"/>
      <c r="K27" s="589"/>
      <c r="L27" s="589"/>
      <c r="M27" s="589"/>
      <c r="N27" s="589"/>
      <c r="O27" s="589"/>
      <c r="P27" s="589"/>
      <c r="Q27" s="590"/>
    </row>
    <row r="28" spans="1:17" ht="5.25" customHeight="1" x14ac:dyDescent="0.3">
      <c r="A28" s="39"/>
      <c r="B28" s="230"/>
      <c r="C28" s="230"/>
      <c r="D28" s="230"/>
      <c r="E28" s="230"/>
      <c r="F28" s="230"/>
      <c r="G28" s="230"/>
      <c r="H28" s="230"/>
      <c r="I28" s="230"/>
      <c r="J28" s="230"/>
      <c r="K28" s="230"/>
      <c r="L28" s="230"/>
      <c r="Q28" s="4"/>
    </row>
    <row r="29" spans="1:17" x14ac:dyDescent="0.3">
      <c r="A29" s="365" t="s">
        <v>17</v>
      </c>
      <c r="B29" s="366"/>
      <c r="C29" s="366"/>
      <c r="D29" s="366"/>
      <c r="E29" s="366"/>
      <c r="F29" s="366"/>
      <c r="G29" s="366"/>
      <c r="H29" s="366"/>
      <c r="I29" s="366"/>
      <c r="J29" s="366"/>
      <c r="K29" s="366"/>
      <c r="L29" s="366"/>
      <c r="M29" s="366"/>
      <c r="N29" s="366"/>
      <c r="O29" s="366"/>
      <c r="P29" s="366"/>
      <c r="Q29" s="367"/>
    </row>
    <row r="30" spans="1:17" s="47" customFormat="1" ht="64.5" customHeight="1" x14ac:dyDescent="0.25">
      <c r="A30" s="497" t="s">
        <v>106</v>
      </c>
      <c r="B30" s="492"/>
      <c r="C30" s="492" t="s">
        <v>107</v>
      </c>
      <c r="D30" s="492"/>
      <c r="E30" s="492"/>
      <c r="F30" s="492" t="s">
        <v>108</v>
      </c>
      <c r="G30" s="492"/>
      <c r="H30" s="492"/>
      <c r="I30" s="492" t="s">
        <v>173</v>
      </c>
      <c r="J30" s="492"/>
      <c r="K30" s="492"/>
      <c r="L30" s="500" t="s">
        <v>18</v>
      </c>
      <c r="M30" s="500"/>
      <c r="N30" s="500"/>
      <c r="O30" s="490" t="str">
        <f>MIR!J21</f>
        <v>El 37.28 % de la población del Municipio de San Luis Potosí, presenta problema de escases de agua potable, cuando las potabilizadoras dejan de operar por falta de captación de agua en las presas y el 40 % de la población de Soledad de Graciano Sánchez, por infraestructura hidráulica obsoleta.</v>
      </c>
      <c r="P30" s="490"/>
      <c r="Q30" s="491"/>
    </row>
    <row r="31" spans="1:17" s="48" customFormat="1" ht="66.75" customHeight="1" x14ac:dyDescent="0.25">
      <c r="A31" s="498" t="str">
        <f>MIR!N21</f>
        <v>Mantener la disponibilidad de agua con la que se cierra el ejercicio 2024, cun un disponible de 212.870l/h/d.</v>
      </c>
      <c r="B31" s="499"/>
      <c r="C31" s="501" t="s">
        <v>172</v>
      </c>
      <c r="D31" s="495"/>
      <c r="E31" s="495"/>
      <c r="F31" s="495" t="s">
        <v>58</v>
      </c>
      <c r="G31" s="495"/>
      <c r="H31" s="495"/>
      <c r="I31" s="493"/>
      <c r="J31" s="493"/>
      <c r="K31" s="493"/>
      <c r="L31" s="494" t="s">
        <v>19</v>
      </c>
      <c r="M31" s="494"/>
      <c r="N31" s="494"/>
      <c r="O31" s="495">
        <v>2024</v>
      </c>
      <c r="P31" s="495"/>
      <c r="Q31" s="496"/>
    </row>
    <row r="32" spans="1:17" ht="10.5" customHeight="1" x14ac:dyDescent="0.35">
      <c r="A32" s="40"/>
      <c r="B32" s="231"/>
      <c r="C32" s="231"/>
      <c r="D32" s="231"/>
      <c r="E32" s="231"/>
      <c r="F32" s="231"/>
      <c r="G32" s="231"/>
      <c r="H32" s="231"/>
      <c r="I32" s="231"/>
      <c r="J32" s="231"/>
      <c r="K32" s="231"/>
      <c r="L32" s="231"/>
      <c r="N32" s="232"/>
      <c r="O32" s="232"/>
      <c r="P32" s="232"/>
      <c r="Q32" s="4"/>
    </row>
    <row r="33" spans="1:17" ht="23.25" customHeight="1" x14ac:dyDescent="0.3">
      <c r="A33" s="522" t="s">
        <v>84</v>
      </c>
      <c r="B33" s="506"/>
      <c r="C33" s="506"/>
      <c r="D33" s="506"/>
      <c r="E33" s="506"/>
      <c r="F33" s="506"/>
      <c r="G33" s="506"/>
      <c r="H33" s="506"/>
      <c r="I33" s="506"/>
      <c r="J33" s="506"/>
      <c r="K33" s="506"/>
      <c r="L33" s="506"/>
      <c r="M33" s="506"/>
      <c r="N33" s="506"/>
      <c r="O33" s="506"/>
      <c r="P33" s="506"/>
      <c r="Q33" s="523"/>
    </row>
    <row r="34" spans="1:17" x14ac:dyDescent="0.3">
      <c r="A34" s="552" t="s">
        <v>33</v>
      </c>
      <c r="B34" s="553"/>
      <c r="C34" s="553"/>
      <c r="D34" s="553"/>
      <c r="E34" s="553"/>
      <c r="F34" s="553"/>
      <c r="G34" s="553"/>
      <c r="H34" s="553"/>
      <c r="I34" s="553"/>
      <c r="J34" s="553"/>
      <c r="K34" s="553"/>
      <c r="L34" s="553"/>
      <c r="M34" s="553"/>
      <c r="N34" s="553"/>
      <c r="O34" s="553"/>
      <c r="P34" s="553"/>
      <c r="Q34" s="554"/>
    </row>
    <row r="35" spans="1:17" x14ac:dyDescent="0.3">
      <c r="A35" s="552" t="s">
        <v>34</v>
      </c>
      <c r="B35" s="553"/>
      <c r="C35" s="553"/>
      <c r="D35" s="553"/>
      <c r="E35" s="553"/>
      <c r="F35" s="553"/>
      <c r="G35" s="553"/>
      <c r="H35" s="553"/>
      <c r="I35" s="553"/>
      <c r="J35" s="553"/>
      <c r="K35" s="553"/>
      <c r="L35" s="553"/>
      <c r="M35" s="553"/>
      <c r="N35" s="553"/>
      <c r="O35" s="553"/>
      <c r="P35" s="553"/>
      <c r="Q35" s="554"/>
    </row>
    <row r="36" spans="1:17" x14ac:dyDescent="0.3">
      <c r="A36" s="527" t="s">
        <v>89</v>
      </c>
      <c r="B36" s="528"/>
      <c r="C36" s="568" t="s">
        <v>184</v>
      </c>
      <c r="D36" s="568"/>
      <c r="E36" s="568"/>
      <c r="F36" s="568"/>
      <c r="G36" s="568"/>
      <c r="H36" s="568"/>
      <c r="I36" s="568"/>
      <c r="J36" s="568"/>
      <c r="K36" s="568"/>
      <c r="L36" s="568"/>
      <c r="M36" s="568"/>
      <c r="N36" s="568"/>
      <c r="O36" s="568"/>
      <c r="P36" s="568"/>
      <c r="Q36" s="569"/>
    </row>
    <row r="37" spans="1:17" ht="20.25" customHeight="1" x14ac:dyDescent="0.3">
      <c r="A37" s="527" t="s">
        <v>90</v>
      </c>
      <c r="B37" s="528"/>
      <c r="C37" s="529" t="s">
        <v>185</v>
      </c>
      <c r="D37" s="529"/>
      <c r="E37" s="529"/>
      <c r="F37" s="529"/>
      <c r="G37" s="529"/>
      <c r="H37" s="529"/>
      <c r="I37" s="529"/>
      <c r="J37" s="529"/>
      <c r="K37" s="529"/>
      <c r="L37" s="529"/>
      <c r="M37" s="529"/>
      <c r="N37" s="529"/>
      <c r="O37" s="529"/>
      <c r="P37" s="529"/>
      <c r="Q37" s="530"/>
    </row>
    <row r="38" spans="1:17" ht="16.5" customHeight="1" x14ac:dyDescent="0.3">
      <c r="A38" s="555" t="s">
        <v>91</v>
      </c>
      <c r="B38" s="556"/>
      <c r="C38" s="543" t="s">
        <v>94</v>
      </c>
      <c r="D38" s="543"/>
      <c r="E38" s="543"/>
      <c r="F38" s="543"/>
      <c r="G38" s="543"/>
      <c r="H38" s="543"/>
      <c r="I38" s="543"/>
      <c r="J38" s="543"/>
      <c r="K38" s="543"/>
      <c r="L38" s="543"/>
      <c r="M38" s="543"/>
      <c r="N38" s="543"/>
      <c r="O38" s="543"/>
      <c r="P38" s="543"/>
      <c r="Q38" s="544"/>
    </row>
    <row r="39" spans="1:17" ht="12.75" customHeight="1" x14ac:dyDescent="0.35">
      <c r="A39" s="41"/>
      <c r="B39" s="232"/>
      <c r="C39" s="232"/>
      <c r="D39" s="232"/>
      <c r="E39" s="232"/>
      <c r="F39" s="232"/>
      <c r="G39" s="232"/>
      <c r="H39" s="232"/>
      <c r="I39" s="232"/>
      <c r="J39" s="232"/>
      <c r="K39" s="232"/>
      <c r="L39" s="232"/>
      <c r="Q39" s="4"/>
    </row>
    <row r="40" spans="1:17" x14ac:dyDescent="0.3">
      <c r="A40" s="531" t="s">
        <v>85</v>
      </c>
      <c r="B40" s="532"/>
      <c r="C40" s="532"/>
      <c r="D40" s="532"/>
      <c r="E40" s="532"/>
      <c r="F40" s="532"/>
      <c r="G40" s="532"/>
      <c r="H40" s="532"/>
      <c r="I40" s="532"/>
      <c r="J40" s="532"/>
      <c r="K40" s="532"/>
      <c r="L40" s="532"/>
      <c r="M40" s="532"/>
      <c r="N40" s="532"/>
      <c r="O40" s="532"/>
      <c r="P40" s="532"/>
      <c r="Q40" s="533"/>
    </row>
    <row r="41" spans="1:17" s="7" customFormat="1" x14ac:dyDescent="0.3">
      <c r="A41" s="61" t="s">
        <v>20</v>
      </c>
      <c r="B41" s="62" t="s">
        <v>21</v>
      </c>
      <c r="C41" s="534" t="s">
        <v>22</v>
      </c>
      <c r="D41" s="534"/>
      <c r="E41" s="62" t="s">
        <v>23</v>
      </c>
      <c r="F41" s="534" t="s">
        <v>24</v>
      </c>
      <c r="G41" s="534"/>
      <c r="H41" s="534" t="s">
        <v>25</v>
      </c>
      <c r="I41" s="534"/>
      <c r="J41" s="534" t="s">
        <v>26</v>
      </c>
      <c r="K41" s="534"/>
      <c r="L41" s="534" t="s">
        <v>27</v>
      </c>
      <c r="M41" s="534"/>
      <c r="N41" s="62" t="s">
        <v>28</v>
      </c>
      <c r="O41" s="62" t="s">
        <v>29</v>
      </c>
      <c r="P41" s="62" t="s">
        <v>30</v>
      </c>
      <c r="Q41" s="63" t="s">
        <v>31</v>
      </c>
    </row>
    <row r="42" spans="1:17" x14ac:dyDescent="0.3">
      <c r="A42" s="87">
        <v>8022470.9170000004</v>
      </c>
      <c r="B42" s="87">
        <v>8022470.9170000004</v>
      </c>
      <c r="C42" s="87">
        <v>8022470.9170000004</v>
      </c>
      <c r="D42" s="87"/>
      <c r="E42" s="87">
        <v>8022470.9170000004</v>
      </c>
      <c r="F42" s="87"/>
      <c r="G42" s="87">
        <v>8022470.9170000004</v>
      </c>
      <c r="H42" s="87"/>
      <c r="I42" s="87">
        <v>8022470.9170000004</v>
      </c>
      <c r="J42" s="87"/>
      <c r="K42" s="87">
        <v>8022470.9170000004</v>
      </c>
      <c r="L42" s="87">
        <v>8022470.9170000004</v>
      </c>
      <c r="M42" s="87"/>
      <c r="N42" s="87">
        <v>8022470.9170000004</v>
      </c>
      <c r="O42" s="87">
        <v>8022470.9170000004</v>
      </c>
      <c r="P42" s="87">
        <v>8022470.9170000004</v>
      </c>
      <c r="Q42" s="233">
        <v>8022470.9170000004</v>
      </c>
    </row>
    <row r="43" spans="1:17" ht="18" x14ac:dyDescent="0.35">
      <c r="A43" s="41"/>
      <c r="B43" s="232"/>
      <c r="C43" s="232"/>
      <c r="D43" s="232"/>
      <c r="E43" s="232"/>
      <c r="F43" s="232"/>
      <c r="G43" s="232"/>
      <c r="H43" s="232"/>
      <c r="I43" s="232"/>
      <c r="O43" s="234" t="s">
        <v>32</v>
      </c>
      <c r="P43" s="563">
        <f>+A42+B42+C42+E42+G42+I42+K42+L42+N42+O42+P42+Q42</f>
        <v>96269651.003999993</v>
      </c>
      <c r="Q43" s="564"/>
    </row>
    <row r="44" spans="1:17" ht="7.5" customHeight="1" x14ac:dyDescent="0.35">
      <c r="A44" s="41"/>
      <c r="B44" s="232"/>
      <c r="C44" s="232"/>
      <c r="D44" s="232"/>
      <c r="E44" s="232"/>
      <c r="F44" s="232"/>
      <c r="G44" s="232"/>
      <c r="H44" s="232"/>
      <c r="I44" s="232"/>
      <c r="J44" s="235"/>
      <c r="K44" s="232"/>
      <c r="L44" s="232"/>
      <c r="Q44" s="4"/>
    </row>
    <row r="45" spans="1:17" ht="7.5" customHeight="1" x14ac:dyDescent="0.35">
      <c r="A45" s="41"/>
      <c r="B45" s="232"/>
      <c r="C45" s="232"/>
      <c r="D45" s="232"/>
      <c r="E45" s="232"/>
      <c r="F45" s="232"/>
      <c r="G45" s="232"/>
      <c r="H45" s="232"/>
      <c r="I45" s="232"/>
      <c r="J45" s="235"/>
      <c r="K45" s="232"/>
      <c r="L45" s="232"/>
      <c r="Q45" s="4"/>
    </row>
    <row r="46" spans="1:17" x14ac:dyDescent="0.3">
      <c r="A46" s="565"/>
      <c r="B46" s="566"/>
      <c r="C46" s="566"/>
      <c r="D46" s="566"/>
      <c r="E46" s="566"/>
      <c r="F46" s="566"/>
      <c r="G46" s="566"/>
      <c r="H46" s="566"/>
      <c r="I46" s="566"/>
      <c r="J46" s="566"/>
      <c r="K46" s="566"/>
      <c r="L46" s="566"/>
      <c r="M46" s="566"/>
      <c r="N46" s="566"/>
      <c r="O46" s="566"/>
      <c r="P46" s="566"/>
      <c r="Q46" s="567"/>
    </row>
    <row r="47" spans="1:17" x14ac:dyDescent="0.3">
      <c r="A47" s="365" t="s">
        <v>36</v>
      </c>
      <c r="B47" s="366"/>
      <c r="C47" s="366"/>
      <c r="D47" s="366"/>
      <c r="E47" s="366"/>
      <c r="F47" s="366"/>
      <c r="G47" s="366"/>
      <c r="H47" s="366"/>
      <c r="I47" s="366"/>
      <c r="J47" s="366"/>
      <c r="K47" s="366"/>
      <c r="L47" s="366"/>
      <c r="M47" s="366"/>
      <c r="N47" s="366"/>
      <c r="O47" s="366"/>
      <c r="P47" s="366"/>
      <c r="Q47" s="367"/>
    </row>
    <row r="48" spans="1:17" ht="19.5" customHeight="1" x14ac:dyDescent="0.3">
      <c r="A48" s="527" t="s">
        <v>89</v>
      </c>
      <c r="B48" s="528"/>
      <c r="C48" s="568" t="s">
        <v>186</v>
      </c>
      <c r="D48" s="568"/>
      <c r="E48" s="568"/>
      <c r="F48" s="568"/>
      <c r="G48" s="568"/>
      <c r="H48" s="568"/>
      <c r="I48" s="568"/>
      <c r="J48" s="568"/>
      <c r="K48" s="568"/>
      <c r="L48" s="568"/>
      <c r="M48" s="568"/>
      <c r="N48" s="568"/>
      <c r="O48" s="568"/>
      <c r="P48" s="568"/>
      <c r="Q48" s="569"/>
    </row>
    <row r="49" spans="1:17" ht="20.25" customHeight="1" x14ac:dyDescent="0.3">
      <c r="A49" s="527" t="s">
        <v>90</v>
      </c>
      <c r="B49" s="528"/>
      <c r="C49" s="529" t="s">
        <v>187</v>
      </c>
      <c r="D49" s="529"/>
      <c r="E49" s="529"/>
      <c r="F49" s="529"/>
      <c r="G49" s="529"/>
      <c r="H49" s="529"/>
      <c r="I49" s="529"/>
      <c r="J49" s="529"/>
      <c r="K49" s="529"/>
      <c r="L49" s="529"/>
      <c r="M49" s="529"/>
      <c r="N49" s="529"/>
      <c r="O49" s="529"/>
      <c r="P49" s="529"/>
      <c r="Q49" s="530"/>
    </row>
    <row r="50" spans="1:17" ht="21" customHeight="1" x14ac:dyDescent="0.3">
      <c r="A50" s="555" t="s">
        <v>91</v>
      </c>
      <c r="B50" s="556"/>
      <c r="C50" s="543" t="s">
        <v>93</v>
      </c>
      <c r="D50" s="543"/>
      <c r="E50" s="543"/>
      <c r="F50" s="543"/>
      <c r="G50" s="543"/>
      <c r="H50" s="543"/>
      <c r="I50" s="543"/>
      <c r="J50" s="543"/>
      <c r="K50" s="543"/>
      <c r="L50" s="543"/>
      <c r="M50" s="543"/>
      <c r="N50" s="543"/>
      <c r="O50" s="543"/>
      <c r="P50" s="543"/>
      <c r="Q50" s="544"/>
    </row>
    <row r="51" spans="1:17" ht="5.25" customHeight="1" x14ac:dyDescent="0.35">
      <c r="A51" s="41"/>
      <c r="B51" s="232"/>
      <c r="C51" s="232"/>
      <c r="D51" s="232"/>
      <c r="E51" s="232"/>
      <c r="F51" s="232"/>
      <c r="G51" s="232"/>
      <c r="H51" s="232"/>
      <c r="I51" s="232"/>
      <c r="J51" s="232"/>
      <c r="K51" s="232"/>
      <c r="L51" s="232"/>
      <c r="Q51" s="4"/>
    </row>
    <row r="52" spans="1:17" x14ac:dyDescent="0.3">
      <c r="A52" s="570" t="s">
        <v>85</v>
      </c>
      <c r="B52" s="571"/>
      <c r="C52" s="571"/>
      <c r="D52" s="571"/>
      <c r="E52" s="571"/>
      <c r="F52" s="571"/>
      <c r="G52" s="571"/>
      <c r="H52" s="571"/>
      <c r="I52" s="571"/>
      <c r="J52" s="571"/>
      <c r="K52" s="571"/>
      <c r="L52" s="571"/>
      <c r="M52" s="571"/>
      <c r="N52" s="571"/>
      <c r="O52" s="571"/>
      <c r="P52" s="571"/>
      <c r="Q52" s="572"/>
    </row>
    <row r="53" spans="1:17" x14ac:dyDescent="0.3">
      <c r="A53" s="64" t="s">
        <v>20</v>
      </c>
      <c r="B53" s="65" t="s">
        <v>21</v>
      </c>
      <c r="C53" s="573" t="s">
        <v>22</v>
      </c>
      <c r="D53" s="573"/>
      <c r="E53" s="65" t="s">
        <v>23</v>
      </c>
      <c r="F53" s="573" t="s">
        <v>24</v>
      </c>
      <c r="G53" s="573"/>
      <c r="H53" s="573" t="s">
        <v>25</v>
      </c>
      <c r="I53" s="573"/>
      <c r="J53" s="573" t="s">
        <v>26</v>
      </c>
      <c r="K53" s="573"/>
      <c r="L53" s="573" t="s">
        <v>27</v>
      </c>
      <c r="M53" s="573"/>
      <c r="N53" s="65" t="s">
        <v>28</v>
      </c>
      <c r="O53" s="65" t="s">
        <v>29</v>
      </c>
      <c r="P53" s="65" t="s">
        <v>30</v>
      </c>
      <c r="Q53" s="66" t="s">
        <v>31</v>
      </c>
    </row>
    <row r="54" spans="1:17" s="43" customFormat="1" x14ac:dyDescent="0.3">
      <c r="A54" s="42">
        <v>1239030</v>
      </c>
      <c r="B54" s="42">
        <v>1239030</v>
      </c>
      <c r="C54" s="42">
        <v>1239030</v>
      </c>
      <c r="D54" s="42"/>
      <c r="E54" s="42">
        <v>1239030</v>
      </c>
      <c r="F54" s="42"/>
      <c r="G54" s="42">
        <v>1239030</v>
      </c>
      <c r="H54" s="42"/>
      <c r="I54" s="42">
        <v>1239030</v>
      </c>
      <c r="J54" s="42"/>
      <c r="K54" s="42">
        <v>1239030</v>
      </c>
      <c r="L54" s="42">
        <v>1239030</v>
      </c>
      <c r="M54" s="42"/>
      <c r="N54" s="42">
        <v>1239030</v>
      </c>
      <c r="O54" s="42">
        <v>1239030</v>
      </c>
      <c r="P54" s="42">
        <v>1239030</v>
      </c>
      <c r="Q54" s="236">
        <v>1239030</v>
      </c>
    </row>
    <row r="55" spans="1:17" x14ac:dyDescent="0.3">
      <c r="A55" s="70"/>
      <c r="B55" s="71"/>
      <c r="C55" s="71"/>
      <c r="D55" s="71"/>
      <c r="E55" s="71"/>
      <c r="F55" s="71"/>
      <c r="G55" s="71"/>
      <c r="H55" s="71"/>
      <c r="I55" s="71"/>
      <c r="J55" s="71"/>
      <c r="K55" s="71"/>
      <c r="L55" s="71"/>
      <c r="M55" s="71"/>
      <c r="N55" s="71"/>
      <c r="O55" s="68" t="s">
        <v>32</v>
      </c>
      <c r="P55" s="559">
        <v>1239030</v>
      </c>
      <c r="Q55" s="560"/>
    </row>
    <row r="56" spans="1:17" x14ac:dyDescent="0.3">
      <c r="A56" s="70"/>
      <c r="B56" s="71"/>
      <c r="C56" s="71"/>
      <c r="D56" s="71"/>
      <c r="E56" s="71"/>
      <c r="F56" s="71"/>
      <c r="G56" s="71"/>
      <c r="H56" s="71"/>
      <c r="I56" s="71"/>
      <c r="J56" s="71"/>
      <c r="K56" s="71"/>
      <c r="L56" s="71"/>
      <c r="M56" s="71"/>
      <c r="N56" s="71"/>
      <c r="O56" s="68"/>
      <c r="P56" s="72"/>
      <c r="Q56" s="73"/>
    </row>
    <row r="57" spans="1:17" x14ac:dyDescent="0.3">
      <c r="A57" s="561" t="s">
        <v>87</v>
      </c>
      <c r="B57" s="562"/>
      <c r="C57" s="562"/>
      <c r="D57" s="562"/>
      <c r="E57" s="562"/>
      <c r="F57" s="562"/>
      <c r="G57" s="562"/>
      <c r="H57" s="562"/>
      <c r="I57" s="562"/>
      <c r="J57" s="562"/>
      <c r="K57" s="562"/>
      <c r="L57" s="562"/>
      <c r="M57" s="562"/>
      <c r="N57" s="562"/>
      <c r="O57" s="562"/>
      <c r="P57" s="135"/>
      <c r="Q57" s="237">
        <f>(P43*1000)/(P55*365)</f>
        <v>212.8701230027599</v>
      </c>
    </row>
    <row r="58" spans="1:17" ht="17.25" thickBot="1" x14ac:dyDescent="0.35">
      <c r="A58" s="44"/>
      <c r="B58" s="45"/>
      <c r="C58" s="45"/>
      <c r="D58" s="45"/>
      <c r="E58" s="45"/>
      <c r="F58" s="45"/>
      <c r="G58" s="45"/>
      <c r="H58" s="45"/>
      <c r="I58" s="45"/>
      <c r="J58" s="45"/>
      <c r="K58" s="45"/>
      <c r="L58" s="45"/>
      <c r="M58" s="45"/>
      <c r="N58" s="45"/>
      <c r="O58" s="45"/>
      <c r="P58" s="45"/>
      <c r="Q58" s="46"/>
    </row>
  </sheetData>
  <mergeCells count="102">
    <mergeCell ref="C36:Q36"/>
    <mergeCell ref="A26:C26"/>
    <mergeCell ref="D26:Q26"/>
    <mergeCell ref="A27:C27"/>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D27:Q27"/>
    <mergeCell ref="A29:Q29"/>
    <mergeCell ref="A14:B14"/>
    <mergeCell ref="C14:Q14"/>
    <mergeCell ref="D21:Q21"/>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A37:B37"/>
    <mergeCell ref="C37:Q37"/>
    <mergeCell ref="A40:Q40"/>
    <mergeCell ref="C41:D41"/>
    <mergeCell ref="F41:G41"/>
    <mergeCell ref="H41:I41"/>
    <mergeCell ref="A19:D20"/>
    <mergeCell ref="E19:E20"/>
    <mergeCell ref="F19:G20"/>
    <mergeCell ref="H19:I20"/>
    <mergeCell ref="N19:Q20"/>
    <mergeCell ref="A33:Q33"/>
    <mergeCell ref="C38:Q38"/>
    <mergeCell ref="A25:B25"/>
    <mergeCell ref="C25:E25"/>
    <mergeCell ref="F25:H25"/>
    <mergeCell ref="J19:M20"/>
    <mergeCell ref="J41:K41"/>
    <mergeCell ref="L41:M41"/>
    <mergeCell ref="A34:Q34"/>
    <mergeCell ref="A35:Q35"/>
    <mergeCell ref="A36:B36"/>
    <mergeCell ref="A38:B38"/>
    <mergeCell ref="A21:C2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I25:K25"/>
    <mergeCell ref="L25:N25"/>
    <mergeCell ref="O25:Q25"/>
    <mergeCell ref="O24:Q24"/>
    <mergeCell ref="O30:Q30"/>
    <mergeCell ref="I30:K31"/>
    <mergeCell ref="L31:N31"/>
    <mergeCell ref="O31:Q31"/>
    <mergeCell ref="A30:B30"/>
    <mergeCell ref="A31:B31"/>
    <mergeCell ref="C30:E30"/>
    <mergeCell ref="F30:H30"/>
    <mergeCell ref="L30:N30"/>
    <mergeCell ref="C31:E31"/>
    <mergeCell ref="F31:H31"/>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2"/>
  <sheetViews>
    <sheetView showGridLines="0" topLeftCell="A49" zoomScale="106" zoomScaleNormal="106" zoomScaleSheetLayoutView="90" workbookViewId="0">
      <selection activeCell="K6" sqref="K6:N6"/>
    </sheetView>
  </sheetViews>
  <sheetFormatPr baseColWidth="10" defaultRowHeight="14.25" x14ac:dyDescent="0.3"/>
  <cols>
    <col min="1" max="1" width="9.42578125" style="71" customWidth="1"/>
    <col min="2" max="2" width="14.85546875" style="71" customWidth="1"/>
    <col min="3" max="3" width="13.5703125" style="71" customWidth="1"/>
    <col min="4" max="4" width="5.7109375" style="71" customWidth="1"/>
    <col min="5" max="5" width="12" style="71" customWidth="1"/>
    <col min="6" max="6" width="9.42578125" style="71" customWidth="1"/>
    <col min="7" max="7" width="14.5703125" style="71" customWidth="1"/>
    <col min="8" max="9" width="9.42578125" style="71" customWidth="1"/>
    <col min="10" max="10" width="3.42578125" style="71" customWidth="1"/>
    <col min="11" max="11" width="11.7109375" style="71" customWidth="1"/>
    <col min="12" max="12" width="12.140625" style="71" customWidth="1"/>
    <col min="13" max="13" width="6.7109375" style="71" customWidth="1"/>
    <col min="14" max="14" width="9.85546875" style="71" customWidth="1"/>
    <col min="15" max="15" width="11.42578125" style="71"/>
    <col min="16" max="16" width="9.85546875" style="71" customWidth="1"/>
    <col min="17" max="17" width="11.140625" style="71" customWidth="1"/>
    <col min="18" max="16384" width="11.42578125" style="71"/>
  </cols>
  <sheetData>
    <row r="1" spans="1:17" ht="75" customHeight="1" thickBot="1" x14ac:dyDescent="0.35">
      <c r="A1" s="502" t="s">
        <v>174</v>
      </c>
      <c r="B1" s="503"/>
      <c r="C1" s="503"/>
      <c r="D1" s="503"/>
      <c r="E1" s="503"/>
      <c r="F1" s="503"/>
      <c r="G1" s="503"/>
      <c r="H1" s="503"/>
      <c r="I1" s="503"/>
      <c r="J1" s="503"/>
      <c r="K1" s="503"/>
      <c r="L1" s="503"/>
      <c r="M1" s="503"/>
      <c r="N1" s="503"/>
      <c r="O1" s="503"/>
      <c r="P1" s="503"/>
      <c r="Q1" s="504"/>
    </row>
    <row r="2" spans="1:17" ht="18.95" customHeight="1" x14ac:dyDescent="0.3">
      <c r="A2" s="519" t="s">
        <v>0</v>
      </c>
      <c r="B2" s="520"/>
      <c r="C2" s="520"/>
      <c r="D2" s="520"/>
      <c r="E2" s="520"/>
      <c r="F2" s="520"/>
      <c r="G2" s="520"/>
      <c r="H2" s="520"/>
      <c r="I2" s="520"/>
      <c r="J2" s="520"/>
      <c r="K2" s="520"/>
      <c r="L2" s="520"/>
      <c r="M2" s="520"/>
      <c r="N2" s="520"/>
      <c r="O2" s="520"/>
      <c r="P2" s="520"/>
      <c r="Q2" s="521"/>
    </row>
    <row r="3" spans="1:17" ht="15.75" customHeight="1" x14ac:dyDescent="0.3">
      <c r="A3" s="70"/>
      <c r="Q3" s="74"/>
    </row>
    <row r="4" spans="1:17" ht="27" customHeight="1" x14ac:dyDescent="0.3">
      <c r="A4" s="522" t="s">
        <v>1</v>
      </c>
      <c r="B4" s="506"/>
      <c r="C4" s="506"/>
      <c r="D4" s="506"/>
      <c r="E4" s="506"/>
      <c r="F4" s="506"/>
      <c r="G4" s="506"/>
      <c r="H4" s="506"/>
      <c r="I4" s="506"/>
      <c r="J4" s="506"/>
      <c r="K4" s="506"/>
      <c r="L4" s="506"/>
      <c r="M4" s="506"/>
      <c r="N4" s="506"/>
      <c r="O4" s="506"/>
      <c r="P4" s="506"/>
      <c r="Q4" s="523"/>
    </row>
    <row r="5" spans="1:17" s="98" customFormat="1" ht="18" customHeight="1" x14ac:dyDescent="0.3">
      <c r="A5" s="612" t="s">
        <v>37</v>
      </c>
      <c r="B5" s="613"/>
      <c r="C5" s="613"/>
      <c r="D5" s="613" t="s">
        <v>113</v>
      </c>
      <c r="E5" s="613"/>
      <c r="F5" s="613"/>
      <c r="G5" s="614" t="s">
        <v>2</v>
      </c>
      <c r="H5" s="614"/>
      <c r="I5" s="614"/>
      <c r="J5" s="614"/>
      <c r="K5" s="614" t="s">
        <v>99</v>
      </c>
      <c r="L5" s="614"/>
      <c r="M5" s="614"/>
      <c r="N5" s="614"/>
      <c r="O5" s="614" t="s">
        <v>290</v>
      </c>
      <c r="P5" s="614"/>
      <c r="Q5" s="615"/>
    </row>
    <row r="6" spans="1:17" ht="69" customHeight="1" x14ac:dyDescent="0.3">
      <c r="A6" s="514" t="str">
        <f>FIN!A6</f>
        <v>INTERAPAS</v>
      </c>
      <c r="B6" s="515"/>
      <c r="C6" s="515"/>
      <c r="D6" s="604" t="str">
        <f>FIN!D6</f>
        <v>AGU25 - DRE25</v>
      </c>
      <c r="E6" s="604"/>
      <c r="F6" s="604"/>
      <c r="G6" s="515" t="str">
        <f>FIN!G6</f>
        <v>Operación y Mantenimiento (extracción, distribución y saneamiento)</v>
      </c>
      <c r="H6" s="515"/>
      <c r="I6" s="515"/>
      <c r="J6" s="515"/>
      <c r="K6" s="515" t="str">
        <f>FIN!K6</f>
        <v>Dirección de Operacióin y Mantenimiento, Cerro de San Pedro, Soledad de Graciano Sánchez y Villa de Pozos, Dirección de Construcción y Fraccionamientos.</v>
      </c>
      <c r="L6" s="515"/>
      <c r="M6" s="515"/>
      <c r="N6" s="515"/>
      <c r="O6" s="619">
        <f>FIN!O6</f>
        <v>999002018.8900001</v>
      </c>
      <c r="P6" s="619"/>
      <c r="Q6" s="620"/>
    </row>
    <row r="7" spans="1:17" ht="17.25" customHeight="1" x14ac:dyDescent="0.3">
      <c r="A7" s="621" t="s">
        <v>3</v>
      </c>
      <c r="B7" s="622"/>
      <c r="C7" s="622"/>
      <c r="D7" s="622"/>
      <c r="E7" s="622"/>
      <c r="F7" s="622"/>
      <c r="G7" s="622"/>
      <c r="H7" s="622"/>
      <c r="I7" s="622"/>
      <c r="J7" s="622"/>
      <c r="K7" s="622"/>
      <c r="L7" s="622"/>
      <c r="M7" s="622"/>
      <c r="N7" s="622"/>
      <c r="O7" s="622"/>
      <c r="P7" s="622"/>
      <c r="Q7" s="623"/>
    </row>
    <row r="8" spans="1:17" x14ac:dyDescent="0.3">
      <c r="A8" s="70"/>
      <c r="B8" s="512" t="s">
        <v>40</v>
      </c>
      <c r="C8" s="366"/>
      <c r="D8" s="366"/>
      <c r="E8" s="366"/>
      <c r="F8" s="366"/>
      <c r="G8" s="513"/>
      <c r="H8" s="248"/>
      <c r="I8" s="248"/>
      <c r="J8" s="248"/>
      <c r="K8" s="505" t="s">
        <v>38</v>
      </c>
      <c r="L8" s="506"/>
      <c r="M8" s="506"/>
      <c r="N8" s="506"/>
      <c r="O8" s="506"/>
      <c r="P8" s="507"/>
      <c r="Q8" s="76"/>
    </row>
    <row r="9" spans="1:17" ht="41.25" customHeight="1" x14ac:dyDescent="0.3">
      <c r="A9" s="70"/>
      <c r="B9" s="13" t="s">
        <v>41</v>
      </c>
      <c r="C9" s="606" t="str">
        <f>FIN!C9</f>
        <v>Economía sustentable para San Luis Potosí.</v>
      </c>
      <c r="D9" s="606"/>
      <c r="E9" s="606"/>
      <c r="F9" s="606"/>
      <c r="G9" s="616"/>
      <c r="H9" s="9"/>
      <c r="I9" s="9"/>
      <c r="J9" s="9"/>
      <c r="K9" s="13" t="s">
        <v>39</v>
      </c>
      <c r="L9" s="617" t="str">
        <f>FIN!L9</f>
        <v>Contribuir al acceso universal del agua mediante el fortalecimiento de la infraestructura y la implementación de una nueva tecnología, así como la concientización y el uso responsable del agua.</v>
      </c>
      <c r="M9" s="617"/>
      <c r="N9" s="617"/>
      <c r="O9" s="617"/>
      <c r="P9" s="618"/>
      <c r="Q9" s="74"/>
    </row>
    <row r="10" spans="1:17" ht="31.5" customHeight="1" x14ac:dyDescent="0.3">
      <c r="A10" s="70"/>
      <c r="B10" s="15" t="s">
        <v>100</v>
      </c>
      <c r="C10" s="606" t="str">
        <f>FIN!C10</f>
        <v>Recuperación hídrica con enfoque de cuencas.</v>
      </c>
      <c r="D10" s="606"/>
      <c r="E10" s="606"/>
      <c r="F10" s="606"/>
      <c r="G10" s="616"/>
      <c r="H10" s="226"/>
      <c r="I10" s="226"/>
      <c r="J10" s="226"/>
      <c r="K10" s="13" t="s">
        <v>101</v>
      </c>
      <c r="L10" s="617" t="str">
        <f>FIN!L10</f>
        <v>Fortalecer la infarestructura para el abastecimiento de agua potable en el municipio.</v>
      </c>
      <c r="M10" s="617"/>
      <c r="N10" s="617"/>
      <c r="O10" s="617"/>
      <c r="P10" s="618"/>
      <c r="Q10" s="74"/>
    </row>
    <row r="11" spans="1:17" ht="27.75" customHeight="1" x14ac:dyDescent="0.3">
      <c r="A11" s="70"/>
      <c r="B11" s="16" t="s">
        <v>42</v>
      </c>
      <c r="C11" s="624" t="str">
        <f>FIN!C11</f>
        <v>Incrementar la infraestructura Hidráulica en el Estado, nuevas presas, pozos, redes de distribución de agua potable, sistema de drenaje y alcantarillado.</v>
      </c>
      <c r="D11" s="624"/>
      <c r="E11" s="624"/>
      <c r="F11" s="624"/>
      <c r="G11" s="625"/>
      <c r="H11" s="79"/>
      <c r="I11" s="79"/>
      <c r="J11" s="79"/>
      <c r="K11" s="18" t="s">
        <v>102</v>
      </c>
      <c r="L11" s="626" t="str">
        <f>FIN!L11</f>
        <v>Proveer servicios de agua potable con calidad y eficiencia para abatir la escasez en zonas afectadas.</v>
      </c>
      <c r="M11" s="626"/>
      <c r="N11" s="626"/>
      <c r="O11" s="626"/>
      <c r="P11" s="627"/>
      <c r="Q11" s="74"/>
    </row>
    <row r="12" spans="1:17" ht="6" customHeight="1" x14ac:dyDescent="0.3">
      <c r="A12" s="80"/>
      <c r="B12" s="81"/>
      <c r="C12" s="81"/>
      <c r="D12" s="81"/>
      <c r="E12" s="81"/>
      <c r="F12" s="82"/>
      <c r="G12" s="82"/>
      <c r="H12" s="82"/>
      <c r="I12" s="82"/>
      <c r="J12" s="82"/>
      <c r="K12" s="82"/>
      <c r="L12" s="82"/>
      <c r="Q12" s="74"/>
    </row>
    <row r="13" spans="1:17" ht="19.5" customHeight="1" x14ac:dyDescent="0.3">
      <c r="A13" s="441" t="s">
        <v>4</v>
      </c>
      <c r="B13" s="442"/>
      <c r="C13" s="442"/>
      <c r="D13" s="442"/>
      <c r="E13" s="442"/>
      <c r="F13" s="442"/>
      <c r="G13" s="442"/>
      <c r="H13" s="442"/>
      <c r="I13" s="442"/>
      <c r="J13" s="442"/>
      <c r="K13" s="442"/>
      <c r="L13" s="442"/>
      <c r="M13" s="442"/>
      <c r="N13" s="442"/>
      <c r="O13" s="442"/>
      <c r="P13" s="442"/>
      <c r="Q13" s="443"/>
    </row>
    <row r="14" spans="1:17" ht="33.75" customHeight="1" x14ac:dyDescent="0.3">
      <c r="A14" s="628" t="s">
        <v>60</v>
      </c>
      <c r="B14" s="629"/>
      <c r="C14" s="630" t="str">
        <f>MIR!A25</f>
        <v>Las familias con ingresos más bajos, en el municipio de Soledad de Graciano Sánchez y San Luis Potosí, reciben un mejor suministro de agua potable en sus viviendas y una mejor infraestructura para la recolección de aguas servidas y con esto una mejora en su calidad de vida, para contribuir en su crecimiento y desarrollo</v>
      </c>
      <c r="D14" s="630"/>
      <c r="E14" s="630"/>
      <c r="F14" s="630"/>
      <c r="G14" s="630"/>
      <c r="H14" s="630"/>
      <c r="I14" s="630"/>
      <c r="J14" s="630"/>
      <c r="K14" s="630"/>
      <c r="L14" s="630"/>
      <c r="M14" s="630"/>
      <c r="N14" s="630"/>
      <c r="O14" s="630"/>
      <c r="P14" s="630"/>
      <c r="Q14" s="631"/>
    </row>
    <row r="15" spans="1:17" ht="6" customHeight="1" x14ac:dyDescent="0.3">
      <c r="A15" s="70"/>
      <c r="Q15" s="74"/>
    </row>
    <row r="16" spans="1:17" x14ac:dyDescent="0.3">
      <c r="A16" s="365" t="s">
        <v>5</v>
      </c>
      <c r="B16" s="366"/>
      <c r="C16" s="366"/>
      <c r="D16" s="366"/>
      <c r="E16" s="366"/>
      <c r="F16" s="366"/>
      <c r="G16" s="366"/>
      <c r="H16" s="366"/>
      <c r="I16" s="366"/>
      <c r="J16" s="366"/>
      <c r="K16" s="366"/>
      <c r="L16" s="366"/>
      <c r="M16" s="366"/>
      <c r="N16" s="366"/>
      <c r="O16" s="366"/>
      <c r="P16" s="366"/>
      <c r="Q16" s="367"/>
    </row>
    <row r="17" spans="1:17" ht="39" customHeight="1" x14ac:dyDescent="0.3">
      <c r="A17" s="584" t="s">
        <v>170</v>
      </c>
      <c r="B17" s="585"/>
      <c r="C17" s="540" t="str">
        <f>MIR!F25</f>
        <v>4. Cobertura de agua potable (pozo) (%).</v>
      </c>
      <c r="D17" s="540"/>
      <c r="E17" s="540"/>
      <c r="F17" s="540"/>
      <c r="G17" s="540"/>
      <c r="H17" s="540"/>
      <c r="I17" s="540"/>
      <c r="J17" s="540"/>
      <c r="K17" s="540"/>
      <c r="L17" s="540"/>
      <c r="M17" s="540"/>
      <c r="N17" s="540"/>
      <c r="O17" s="540"/>
      <c r="P17" s="540"/>
      <c r="Q17" s="542"/>
    </row>
    <row r="18" spans="1:17" ht="51" customHeight="1" x14ac:dyDescent="0.3">
      <c r="A18" s="557" t="s">
        <v>120</v>
      </c>
      <c r="B18" s="558"/>
      <c r="C18" s="558"/>
      <c r="D18" s="558"/>
      <c r="E18" s="56" t="s">
        <v>82</v>
      </c>
      <c r="F18" s="558" t="s">
        <v>7</v>
      </c>
      <c r="G18" s="558"/>
      <c r="H18" s="558" t="s">
        <v>103</v>
      </c>
      <c r="I18" s="558"/>
      <c r="J18" s="586" t="s">
        <v>104</v>
      </c>
      <c r="K18" s="587"/>
      <c r="L18" s="587"/>
      <c r="M18" s="588"/>
      <c r="N18" s="558" t="s">
        <v>115</v>
      </c>
      <c r="O18" s="558"/>
      <c r="P18" s="558"/>
      <c r="Q18" s="583"/>
    </row>
    <row r="19" spans="1:17" s="79" customFormat="1" ht="63" customHeight="1" x14ac:dyDescent="0.25">
      <c r="A19" s="634" t="s">
        <v>175</v>
      </c>
      <c r="B19" s="539"/>
      <c r="C19" s="539"/>
      <c r="D19" s="539"/>
      <c r="E19" s="539" t="s">
        <v>44</v>
      </c>
      <c r="F19" s="539" t="s">
        <v>46</v>
      </c>
      <c r="G19" s="539"/>
      <c r="H19" s="539" t="s">
        <v>52</v>
      </c>
      <c r="I19" s="539"/>
      <c r="J19" s="546" t="s">
        <v>143</v>
      </c>
      <c r="K19" s="547"/>
      <c r="L19" s="547"/>
      <c r="M19" s="548"/>
      <c r="N19" s="539"/>
      <c r="O19" s="539"/>
      <c r="P19" s="539"/>
      <c r="Q19" s="541"/>
    </row>
    <row r="20" spans="1:17" s="79" customFormat="1" ht="63" customHeight="1" x14ac:dyDescent="0.25">
      <c r="A20" s="635"/>
      <c r="B20" s="540"/>
      <c r="C20" s="540"/>
      <c r="D20" s="540"/>
      <c r="E20" s="540"/>
      <c r="F20" s="540"/>
      <c r="G20" s="540"/>
      <c r="H20" s="540"/>
      <c r="I20" s="540"/>
      <c r="J20" s="549"/>
      <c r="K20" s="550"/>
      <c r="L20" s="550"/>
      <c r="M20" s="551"/>
      <c r="N20" s="540"/>
      <c r="O20" s="540"/>
      <c r="P20" s="540"/>
      <c r="Q20" s="542"/>
    </row>
    <row r="21" spans="1:17" ht="24.75" customHeight="1" x14ac:dyDescent="0.3">
      <c r="A21" s="557" t="s">
        <v>8</v>
      </c>
      <c r="B21" s="558"/>
      <c r="C21" s="558"/>
      <c r="D21" s="632" t="s">
        <v>133</v>
      </c>
      <c r="E21" s="632"/>
      <c r="F21" s="632"/>
      <c r="G21" s="632"/>
      <c r="H21" s="632"/>
      <c r="I21" s="632"/>
      <c r="J21" s="632"/>
      <c r="K21" s="632"/>
      <c r="L21" s="632"/>
      <c r="M21" s="632"/>
      <c r="N21" s="632"/>
      <c r="O21" s="632"/>
      <c r="P21" s="632"/>
      <c r="Q21" s="633"/>
    </row>
    <row r="22" spans="1:17" ht="6" customHeight="1" x14ac:dyDescent="0.3">
      <c r="A22" s="70"/>
      <c r="Q22" s="74"/>
    </row>
    <row r="23" spans="1:17" x14ac:dyDescent="0.3">
      <c r="A23" s="365" t="s">
        <v>9</v>
      </c>
      <c r="B23" s="366"/>
      <c r="C23" s="366"/>
      <c r="D23" s="366"/>
      <c r="E23" s="366"/>
      <c r="F23" s="366"/>
      <c r="G23" s="366"/>
      <c r="H23" s="366"/>
      <c r="I23" s="366"/>
      <c r="J23" s="366"/>
      <c r="K23" s="366"/>
      <c r="L23" s="366"/>
      <c r="M23" s="366"/>
      <c r="N23" s="366"/>
      <c r="O23" s="366"/>
      <c r="P23" s="366"/>
      <c r="Q23" s="367"/>
    </row>
    <row r="24" spans="1:17" ht="15" customHeight="1" x14ac:dyDescent="0.3">
      <c r="A24" s="580" t="s">
        <v>10</v>
      </c>
      <c r="B24" s="488"/>
      <c r="C24" s="488" t="s">
        <v>11</v>
      </c>
      <c r="D24" s="488"/>
      <c r="E24" s="488"/>
      <c r="F24" s="488" t="s">
        <v>12</v>
      </c>
      <c r="G24" s="488"/>
      <c r="H24" s="488"/>
      <c r="I24" s="488" t="s">
        <v>13</v>
      </c>
      <c r="J24" s="488"/>
      <c r="K24" s="488"/>
      <c r="L24" s="488" t="s">
        <v>14</v>
      </c>
      <c r="M24" s="488"/>
      <c r="N24" s="488"/>
      <c r="O24" s="488" t="s">
        <v>15</v>
      </c>
      <c r="P24" s="488"/>
      <c r="Q24" s="489"/>
    </row>
    <row r="25" spans="1:17" ht="15.75" customHeight="1" x14ac:dyDescent="0.3">
      <c r="A25" s="545" t="s">
        <v>171</v>
      </c>
      <c r="B25" s="484"/>
      <c r="C25" s="484" t="s">
        <v>171</v>
      </c>
      <c r="D25" s="484"/>
      <c r="E25" s="484"/>
      <c r="F25" s="484" t="s">
        <v>171</v>
      </c>
      <c r="G25" s="484"/>
      <c r="H25" s="484"/>
      <c r="I25" s="484" t="s">
        <v>171</v>
      </c>
      <c r="J25" s="484"/>
      <c r="K25" s="484"/>
      <c r="L25" s="485" t="s">
        <v>171</v>
      </c>
      <c r="M25" s="485"/>
      <c r="N25" s="485"/>
      <c r="O25" s="486" t="s">
        <v>171</v>
      </c>
      <c r="P25" s="486"/>
      <c r="Q25" s="487"/>
    </row>
    <row r="26" spans="1:17" ht="27" customHeight="1" x14ac:dyDescent="0.3">
      <c r="A26" s="574" t="s">
        <v>16</v>
      </c>
      <c r="B26" s="575"/>
      <c r="C26" s="575"/>
      <c r="D26" s="606" t="str">
        <f>MIR!J25</f>
        <v>Censo de población INEGI 2020.
Información de la Dirección de Operación y Mantenimiento.</v>
      </c>
      <c r="E26" s="606"/>
      <c r="F26" s="606"/>
      <c r="G26" s="606"/>
      <c r="H26" s="606"/>
      <c r="I26" s="606"/>
      <c r="J26" s="606"/>
      <c r="K26" s="606"/>
      <c r="L26" s="606"/>
      <c r="M26" s="606"/>
      <c r="N26" s="606"/>
      <c r="O26" s="606"/>
      <c r="P26" s="606"/>
      <c r="Q26" s="641"/>
    </row>
    <row r="27" spans="1:17" ht="27" customHeight="1" x14ac:dyDescent="0.3">
      <c r="A27" s="578" t="s">
        <v>105</v>
      </c>
      <c r="B27" s="579"/>
      <c r="C27" s="579"/>
      <c r="D27" s="515" t="str">
        <f>MIR!N25</f>
        <v>Con la información proporcionada por parte de la Dirección de Operación y Mantenimiento, se llevan a cabo diferentes procesos aritméticos y algebraicos para calcular la población atendida.</v>
      </c>
      <c r="E27" s="515"/>
      <c r="F27" s="515"/>
      <c r="G27" s="515"/>
      <c r="H27" s="515"/>
      <c r="I27" s="515"/>
      <c r="J27" s="515"/>
      <c r="K27" s="515"/>
      <c r="L27" s="515"/>
      <c r="M27" s="515"/>
      <c r="N27" s="515"/>
      <c r="O27" s="515"/>
      <c r="P27" s="515"/>
      <c r="Q27" s="642"/>
    </row>
    <row r="28" spans="1:17" ht="5.25" customHeight="1" x14ac:dyDescent="0.3">
      <c r="A28" s="84"/>
      <c r="Q28" s="74"/>
    </row>
    <row r="29" spans="1:17" x14ac:dyDescent="0.3">
      <c r="A29" s="365" t="s">
        <v>17</v>
      </c>
      <c r="B29" s="366"/>
      <c r="C29" s="366"/>
      <c r="D29" s="366"/>
      <c r="E29" s="366"/>
      <c r="F29" s="366"/>
      <c r="G29" s="366"/>
      <c r="H29" s="366"/>
      <c r="I29" s="366"/>
      <c r="J29" s="366"/>
      <c r="K29" s="366"/>
      <c r="L29" s="366"/>
      <c r="M29" s="366"/>
      <c r="N29" s="366"/>
      <c r="O29" s="366"/>
      <c r="P29" s="366"/>
      <c r="Q29" s="367"/>
    </row>
    <row r="30" spans="1:17" ht="45.75" customHeight="1" x14ac:dyDescent="0.3">
      <c r="A30" s="580" t="s">
        <v>106</v>
      </c>
      <c r="B30" s="488"/>
      <c r="C30" s="488" t="s">
        <v>107</v>
      </c>
      <c r="D30" s="488"/>
      <c r="E30" s="488"/>
      <c r="F30" s="488" t="s">
        <v>108</v>
      </c>
      <c r="G30" s="488"/>
      <c r="H30" s="488"/>
      <c r="I30" s="488" t="s">
        <v>173</v>
      </c>
      <c r="J30" s="488"/>
      <c r="K30" s="488"/>
      <c r="L30" s="518" t="s">
        <v>18</v>
      </c>
      <c r="M30" s="518"/>
      <c r="N30" s="518"/>
      <c r="O30" s="490" t="str">
        <f>MIR!J30</f>
        <v>Al cierre del ejercicio 2024 hubo una extracción de 89,456,381 m3 de agua, volumen para abastecer a 1, 151,340 personas, es decir el 92.92 % del total de la población.</v>
      </c>
      <c r="P30" s="490"/>
      <c r="Q30" s="491"/>
    </row>
    <row r="31" spans="1:17" s="85" customFormat="1" ht="65.25" customHeight="1" x14ac:dyDescent="0.25">
      <c r="A31" s="636" t="str">
        <f>MIR!N30</f>
        <v>Realizar todas las gestiones necesarias para rehabilitar y modernizar la infraestructura hidráulica y bajar al menos un 10 % de la extracción de agua subterránea.</v>
      </c>
      <c r="B31" s="637"/>
      <c r="C31" s="638" t="s">
        <v>176</v>
      </c>
      <c r="D31" s="349"/>
      <c r="E31" s="349"/>
      <c r="F31" s="349" t="s">
        <v>58</v>
      </c>
      <c r="G31" s="349"/>
      <c r="H31" s="349"/>
      <c r="I31" s="558"/>
      <c r="J31" s="558"/>
      <c r="K31" s="558"/>
      <c r="L31" s="639" t="s">
        <v>19</v>
      </c>
      <c r="M31" s="639"/>
      <c r="N31" s="639"/>
      <c r="O31" s="349">
        <v>2024</v>
      </c>
      <c r="P31" s="349"/>
      <c r="Q31" s="640"/>
    </row>
    <row r="32" spans="1:17" ht="10.5" customHeight="1" x14ac:dyDescent="0.3">
      <c r="A32" s="86"/>
      <c r="B32" s="85"/>
      <c r="C32" s="85"/>
      <c r="D32" s="85"/>
      <c r="E32" s="85"/>
      <c r="F32" s="85"/>
      <c r="G32" s="85"/>
      <c r="H32" s="85"/>
      <c r="I32" s="85"/>
      <c r="J32" s="85"/>
      <c r="K32" s="85"/>
      <c r="L32" s="85"/>
      <c r="Q32" s="74"/>
    </row>
    <row r="33" spans="1:17" ht="23.25" customHeight="1" x14ac:dyDescent="0.3">
      <c r="A33" s="522" t="s">
        <v>84</v>
      </c>
      <c r="B33" s="506"/>
      <c r="C33" s="506"/>
      <c r="D33" s="506"/>
      <c r="E33" s="506"/>
      <c r="F33" s="506"/>
      <c r="G33" s="506"/>
      <c r="H33" s="506"/>
      <c r="I33" s="506"/>
      <c r="J33" s="506"/>
      <c r="K33" s="506"/>
      <c r="L33" s="506"/>
      <c r="M33" s="506"/>
      <c r="N33" s="506"/>
      <c r="O33" s="506"/>
      <c r="P33" s="506"/>
      <c r="Q33" s="523"/>
    </row>
    <row r="34" spans="1:17" x14ac:dyDescent="0.3">
      <c r="A34" s="552" t="s">
        <v>33</v>
      </c>
      <c r="B34" s="553"/>
      <c r="C34" s="553"/>
      <c r="D34" s="553"/>
      <c r="E34" s="553"/>
      <c r="F34" s="553"/>
      <c r="G34" s="553"/>
      <c r="H34" s="553"/>
      <c r="I34" s="553"/>
      <c r="J34" s="553"/>
      <c r="K34" s="553"/>
      <c r="L34" s="553"/>
      <c r="M34" s="553"/>
      <c r="N34" s="553"/>
      <c r="O34" s="553"/>
      <c r="P34" s="553"/>
      <c r="Q34" s="554"/>
    </row>
    <row r="35" spans="1:17" x14ac:dyDescent="0.3">
      <c r="A35" s="552" t="s">
        <v>34</v>
      </c>
      <c r="B35" s="553"/>
      <c r="C35" s="553"/>
      <c r="D35" s="553"/>
      <c r="E35" s="553"/>
      <c r="F35" s="553"/>
      <c r="G35" s="553"/>
      <c r="H35" s="553"/>
      <c r="I35" s="553"/>
      <c r="J35" s="553"/>
      <c r="K35" s="553"/>
      <c r="L35" s="553"/>
      <c r="M35" s="553"/>
      <c r="N35" s="553"/>
      <c r="O35" s="553"/>
      <c r="P35" s="553"/>
      <c r="Q35" s="554"/>
    </row>
    <row r="36" spans="1:17" x14ac:dyDescent="0.3">
      <c r="A36" s="574" t="s">
        <v>89</v>
      </c>
      <c r="B36" s="575"/>
      <c r="C36" s="568" t="s">
        <v>223</v>
      </c>
      <c r="D36" s="568"/>
      <c r="E36" s="568"/>
      <c r="F36" s="568"/>
      <c r="G36" s="568"/>
      <c r="H36" s="568"/>
      <c r="I36" s="568"/>
      <c r="J36" s="568"/>
      <c r="K36" s="568"/>
      <c r="L36" s="568"/>
      <c r="M36" s="568"/>
      <c r="N36" s="568"/>
      <c r="O36" s="568"/>
      <c r="P36" s="568"/>
      <c r="Q36" s="569"/>
    </row>
    <row r="37" spans="1:17" ht="20.25" customHeight="1" x14ac:dyDescent="0.3">
      <c r="A37" s="574" t="s">
        <v>90</v>
      </c>
      <c r="B37" s="575"/>
      <c r="C37" s="529" t="s">
        <v>167</v>
      </c>
      <c r="D37" s="529"/>
      <c r="E37" s="529"/>
      <c r="F37" s="529"/>
      <c r="G37" s="529"/>
      <c r="H37" s="529"/>
      <c r="I37" s="529"/>
      <c r="J37" s="529"/>
      <c r="K37" s="529"/>
      <c r="L37" s="529"/>
      <c r="M37" s="529"/>
      <c r="N37" s="529"/>
      <c r="O37" s="529"/>
      <c r="P37" s="529"/>
      <c r="Q37" s="530"/>
    </row>
    <row r="38" spans="1:17" ht="16.5" customHeight="1" x14ac:dyDescent="0.3">
      <c r="A38" s="578" t="s">
        <v>91</v>
      </c>
      <c r="B38" s="579"/>
      <c r="C38" s="543" t="s">
        <v>94</v>
      </c>
      <c r="D38" s="543"/>
      <c r="E38" s="543"/>
      <c r="F38" s="543"/>
      <c r="G38" s="543"/>
      <c r="H38" s="543"/>
      <c r="I38" s="543"/>
      <c r="J38" s="543"/>
      <c r="K38" s="543"/>
      <c r="L38" s="543"/>
      <c r="M38" s="543"/>
      <c r="N38" s="543"/>
      <c r="O38" s="543"/>
      <c r="P38" s="543"/>
      <c r="Q38" s="544"/>
    </row>
    <row r="39" spans="1:17" ht="12.75" customHeight="1" x14ac:dyDescent="0.3">
      <c r="A39" s="70"/>
      <c r="Q39" s="74"/>
    </row>
    <row r="40" spans="1:17" x14ac:dyDescent="0.3">
      <c r="A40" s="643" t="s">
        <v>85</v>
      </c>
      <c r="B40" s="644"/>
      <c r="C40" s="644"/>
      <c r="D40" s="644"/>
      <c r="E40" s="644"/>
      <c r="F40" s="644"/>
      <c r="G40" s="644"/>
      <c r="H40" s="644"/>
      <c r="I40" s="644"/>
      <c r="J40" s="644"/>
      <c r="K40" s="644"/>
      <c r="L40" s="644"/>
      <c r="M40" s="644"/>
      <c r="N40" s="644"/>
      <c r="O40" s="644"/>
      <c r="P40" s="644"/>
      <c r="Q40" s="645"/>
    </row>
    <row r="41" spans="1:17" s="79" customFormat="1" x14ac:dyDescent="0.3">
      <c r="A41" s="99" t="s">
        <v>20</v>
      </c>
      <c r="B41" s="100" t="s">
        <v>21</v>
      </c>
      <c r="C41" s="646" t="s">
        <v>22</v>
      </c>
      <c r="D41" s="646"/>
      <c r="E41" s="100" t="s">
        <v>23</v>
      </c>
      <c r="F41" s="646" t="s">
        <v>24</v>
      </c>
      <c r="G41" s="646"/>
      <c r="H41" s="646" t="s">
        <v>25</v>
      </c>
      <c r="I41" s="646"/>
      <c r="J41" s="646" t="s">
        <v>26</v>
      </c>
      <c r="K41" s="646"/>
      <c r="L41" s="646" t="s">
        <v>27</v>
      </c>
      <c r="M41" s="646"/>
      <c r="N41" s="100" t="s">
        <v>28</v>
      </c>
      <c r="O41" s="100" t="s">
        <v>29</v>
      </c>
      <c r="P41" s="100" t="s">
        <v>30</v>
      </c>
      <c r="Q41" s="101" t="s">
        <v>31</v>
      </c>
    </row>
    <row r="42" spans="1:17" x14ac:dyDescent="0.3">
      <c r="A42" s="87">
        <v>8022470.9170000004</v>
      </c>
      <c r="B42" s="87">
        <v>8022470.9170000004</v>
      </c>
      <c r="C42" s="87">
        <v>8022470.9170000004</v>
      </c>
      <c r="D42" s="87"/>
      <c r="E42" s="87">
        <v>8022470.9170000004</v>
      </c>
      <c r="F42" s="87"/>
      <c r="G42" s="87">
        <v>8022470.9170000004</v>
      </c>
      <c r="H42" s="87"/>
      <c r="I42" s="87">
        <v>8022470.9170000004</v>
      </c>
      <c r="J42" s="87"/>
      <c r="K42" s="87">
        <v>8022470.9170000004</v>
      </c>
      <c r="L42" s="87">
        <v>8022470.9170000004</v>
      </c>
      <c r="M42" s="87"/>
      <c r="N42" s="87">
        <v>8022470.9170000004</v>
      </c>
      <c r="O42" s="87">
        <v>8022470.9170000004</v>
      </c>
      <c r="P42" s="87">
        <v>8022470.9170000004</v>
      </c>
      <c r="Q42" s="233">
        <v>8022470.9170000004</v>
      </c>
    </row>
    <row r="43" spans="1:17" x14ac:dyDescent="0.3">
      <c r="A43" s="10"/>
      <c r="B43" s="21"/>
      <c r="C43" s="21"/>
      <c r="D43" s="21"/>
      <c r="E43" s="21"/>
      <c r="F43" s="21"/>
      <c r="G43" s="21"/>
      <c r="H43" s="21"/>
      <c r="I43" s="21"/>
      <c r="J43" s="21"/>
      <c r="K43" s="21"/>
      <c r="L43" s="21"/>
      <c r="M43" s="21"/>
      <c r="N43" s="21"/>
      <c r="O43" s="256" t="s">
        <v>32</v>
      </c>
      <c r="P43" s="650">
        <f>+A42+B42+C42+E42+G42+I42+K42+L42+N42+O42+P42+Q42</f>
        <v>96269651.003999993</v>
      </c>
      <c r="Q43" s="651"/>
    </row>
    <row r="44" spans="1:17" ht="13.5" customHeight="1" x14ac:dyDescent="0.3">
      <c r="A44" s="70"/>
      <c r="J44" s="68"/>
      <c r="L44" s="658" t="s">
        <v>380</v>
      </c>
      <c r="M44" s="658"/>
      <c r="N44" s="658"/>
      <c r="O44" s="658"/>
      <c r="P44" s="250"/>
      <c r="Q44" s="253">
        <f>+P43/12</f>
        <v>8022470.9169999994</v>
      </c>
    </row>
    <row r="45" spans="1:17" ht="7.5" customHeight="1" x14ac:dyDescent="0.3">
      <c r="A45" s="70"/>
      <c r="J45" s="68"/>
      <c r="Q45" s="74"/>
    </row>
    <row r="46" spans="1:17" x14ac:dyDescent="0.3">
      <c r="A46" s="647"/>
      <c r="B46" s="648"/>
      <c r="C46" s="648"/>
      <c r="D46" s="648"/>
      <c r="E46" s="648"/>
      <c r="F46" s="648"/>
      <c r="G46" s="648"/>
      <c r="H46" s="648"/>
      <c r="I46" s="648"/>
      <c r="J46" s="648"/>
      <c r="K46" s="648"/>
      <c r="L46" s="648"/>
      <c r="M46" s="648"/>
      <c r="N46" s="648"/>
      <c r="O46" s="648"/>
      <c r="P46" s="648"/>
      <c r="Q46" s="649"/>
    </row>
    <row r="47" spans="1:17" x14ac:dyDescent="0.3">
      <c r="A47" s="365" t="s">
        <v>36</v>
      </c>
      <c r="B47" s="366"/>
      <c r="C47" s="366"/>
      <c r="D47" s="366"/>
      <c r="E47" s="366"/>
      <c r="F47" s="366"/>
      <c r="G47" s="366"/>
      <c r="H47" s="366"/>
      <c r="I47" s="366"/>
      <c r="J47" s="366"/>
      <c r="K47" s="366"/>
      <c r="L47" s="366"/>
      <c r="M47" s="366"/>
      <c r="N47" s="366"/>
      <c r="O47" s="366"/>
      <c r="P47" s="366"/>
      <c r="Q47" s="367"/>
    </row>
    <row r="48" spans="1:17" ht="19.5" customHeight="1" x14ac:dyDescent="0.3">
      <c r="A48" s="574" t="s">
        <v>89</v>
      </c>
      <c r="B48" s="575"/>
      <c r="C48" s="568" t="s">
        <v>373</v>
      </c>
      <c r="D48" s="568"/>
      <c r="E48" s="568"/>
      <c r="F48" s="568"/>
      <c r="G48" s="568"/>
      <c r="H48" s="568"/>
      <c r="I48" s="568"/>
      <c r="J48" s="568"/>
      <c r="K48" s="568"/>
      <c r="L48" s="568"/>
      <c r="M48" s="568"/>
      <c r="N48" s="568"/>
      <c r="O48" s="568"/>
      <c r="P48" s="568"/>
      <c r="Q48" s="569"/>
    </row>
    <row r="49" spans="1:17" ht="20.25" customHeight="1" x14ac:dyDescent="0.3">
      <c r="A49" s="574" t="s">
        <v>90</v>
      </c>
      <c r="B49" s="575"/>
      <c r="C49" s="529" t="s">
        <v>167</v>
      </c>
      <c r="D49" s="529"/>
      <c r="E49" s="529"/>
      <c r="F49" s="529"/>
      <c r="G49" s="529"/>
      <c r="H49" s="529"/>
      <c r="I49" s="529"/>
      <c r="J49" s="529"/>
      <c r="K49" s="529"/>
      <c r="L49" s="529"/>
      <c r="M49" s="529"/>
      <c r="N49" s="529"/>
      <c r="O49" s="529"/>
      <c r="P49" s="529"/>
      <c r="Q49" s="530"/>
    </row>
    <row r="50" spans="1:17" ht="21" customHeight="1" x14ac:dyDescent="0.3">
      <c r="A50" s="578" t="s">
        <v>91</v>
      </c>
      <c r="B50" s="579"/>
      <c r="C50" s="543" t="s">
        <v>94</v>
      </c>
      <c r="D50" s="543"/>
      <c r="E50" s="543"/>
      <c r="F50" s="543"/>
      <c r="G50" s="543"/>
      <c r="H50" s="543"/>
      <c r="I50" s="543"/>
      <c r="J50" s="543"/>
      <c r="K50" s="543"/>
      <c r="L50" s="543"/>
      <c r="M50" s="543"/>
      <c r="N50" s="543"/>
      <c r="O50" s="543"/>
      <c r="P50" s="543"/>
      <c r="Q50" s="544"/>
    </row>
    <row r="51" spans="1:17" ht="5.25" customHeight="1" x14ac:dyDescent="0.3">
      <c r="A51" s="70"/>
      <c r="Q51" s="74"/>
    </row>
    <row r="52" spans="1:17" x14ac:dyDescent="0.3">
      <c r="A52" s="441" t="s">
        <v>85</v>
      </c>
      <c r="B52" s="442"/>
      <c r="C52" s="442"/>
      <c r="D52" s="442"/>
      <c r="E52" s="442"/>
      <c r="F52" s="442"/>
      <c r="G52" s="442"/>
      <c r="H52" s="442"/>
      <c r="I52" s="442"/>
      <c r="J52" s="442"/>
      <c r="K52" s="442"/>
      <c r="L52" s="442"/>
      <c r="M52" s="442"/>
      <c r="N52" s="442"/>
      <c r="O52" s="442"/>
      <c r="P52" s="442"/>
      <c r="Q52" s="443"/>
    </row>
    <row r="53" spans="1:17" x14ac:dyDescent="0.3">
      <c r="A53" s="106" t="s">
        <v>20</v>
      </c>
      <c r="B53" s="107" t="s">
        <v>21</v>
      </c>
      <c r="C53" s="655" t="s">
        <v>22</v>
      </c>
      <c r="D53" s="655"/>
      <c r="E53" s="107" t="s">
        <v>23</v>
      </c>
      <c r="F53" s="655" t="s">
        <v>24</v>
      </c>
      <c r="G53" s="655"/>
      <c r="H53" s="655" t="s">
        <v>25</v>
      </c>
      <c r="I53" s="655"/>
      <c r="J53" s="655" t="s">
        <v>26</v>
      </c>
      <c r="K53" s="655"/>
      <c r="L53" s="655" t="s">
        <v>27</v>
      </c>
      <c r="M53" s="655"/>
      <c r="N53" s="107" t="s">
        <v>28</v>
      </c>
      <c r="O53" s="107" t="s">
        <v>29</v>
      </c>
      <c r="P53" s="107" t="s">
        <v>30</v>
      </c>
      <c r="Q53" s="108" t="s">
        <v>31</v>
      </c>
    </row>
    <row r="54" spans="1:17" ht="15.75" customHeight="1" x14ac:dyDescent="0.3">
      <c r="A54" s="90">
        <v>7454698.4100000001</v>
      </c>
      <c r="B54" s="90">
        <v>7454698.4100000001</v>
      </c>
      <c r="C54" s="90">
        <v>7454698.4100000001</v>
      </c>
      <c r="D54" s="90"/>
      <c r="E54" s="90">
        <v>7454698.4100000001</v>
      </c>
      <c r="F54" s="90"/>
      <c r="G54" s="90">
        <v>7454698.4100000001</v>
      </c>
      <c r="H54" s="656">
        <v>7454698.4100000001</v>
      </c>
      <c r="I54" s="657"/>
      <c r="J54" s="656">
        <v>7454698.4100000001</v>
      </c>
      <c r="K54" s="657"/>
      <c r="L54" s="656">
        <v>7454698.4100000001</v>
      </c>
      <c r="M54" s="657"/>
      <c r="N54" s="90">
        <v>7454698.4100000001</v>
      </c>
      <c r="O54" s="90">
        <v>7454698.4100000001</v>
      </c>
      <c r="P54" s="247">
        <v>7454698.4100000001</v>
      </c>
      <c r="Q54" s="249">
        <v>7454698.4100000001</v>
      </c>
    </row>
    <row r="55" spans="1:17" x14ac:dyDescent="0.3">
      <c r="A55" s="10"/>
      <c r="B55" s="21"/>
      <c r="C55" s="21"/>
      <c r="D55" s="21"/>
      <c r="E55" s="21"/>
      <c r="F55" s="21"/>
      <c r="G55" s="21"/>
      <c r="H55" s="21"/>
      <c r="I55" s="21"/>
      <c r="J55" s="21"/>
      <c r="K55" s="21"/>
      <c r="L55" s="21"/>
      <c r="M55" s="21"/>
      <c r="N55" s="21"/>
      <c r="O55" s="210" t="s">
        <v>379</v>
      </c>
      <c r="P55" s="250"/>
      <c r="Q55" s="253">
        <f>+Q54*12</f>
        <v>89456380.920000002</v>
      </c>
    </row>
    <row r="56" spans="1:17" x14ac:dyDescent="0.3">
      <c r="A56" s="652" t="s">
        <v>377</v>
      </c>
      <c r="B56" s="596"/>
      <c r="C56" s="596"/>
      <c r="D56" s="596"/>
      <c r="E56" s="596"/>
      <c r="F56" s="596"/>
      <c r="G56" s="596"/>
      <c r="H56" s="596"/>
      <c r="I56" s="596"/>
      <c r="J56" s="596"/>
      <c r="K56" s="596"/>
      <c r="L56" s="596"/>
      <c r="M56" s="596"/>
      <c r="N56" s="596"/>
      <c r="O56" s="596"/>
      <c r="P56" s="653">
        <v>80510742.829999998</v>
      </c>
      <c r="Q56" s="654"/>
    </row>
    <row r="57" spans="1:17" ht="15.75" customHeight="1" x14ac:dyDescent="0.3">
      <c r="A57" s="242"/>
      <c r="B57" s="251"/>
      <c r="C57" s="251"/>
      <c r="D57" s="251"/>
      <c r="E57" s="251"/>
      <c r="F57" s="251"/>
      <c r="G57" s="251"/>
      <c r="H57" s="251"/>
      <c r="I57" s="251"/>
      <c r="J57" s="251"/>
      <c r="K57" s="251"/>
      <c r="L57" s="596" t="s">
        <v>378</v>
      </c>
      <c r="M57" s="596"/>
      <c r="N57" s="596"/>
      <c r="O57" s="596"/>
      <c r="P57" s="597">
        <f>+P56/12</f>
        <v>6709228.5691666668</v>
      </c>
      <c r="Q57" s="598"/>
    </row>
    <row r="58" spans="1:17" ht="16.5" customHeight="1" thickBot="1" x14ac:dyDescent="0.35">
      <c r="A58" s="94"/>
      <c r="B58" s="95"/>
      <c r="C58" s="95"/>
      <c r="D58" s="95"/>
      <c r="E58" s="95"/>
      <c r="F58" s="95"/>
      <c r="G58" s="95"/>
      <c r="H58" s="95"/>
      <c r="I58" s="95"/>
      <c r="J58" s="95"/>
      <c r="K58" s="95"/>
      <c r="L58" s="95"/>
      <c r="M58" s="95"/>
      <c r="N58" s="595" t="s">
        <v>375</v>
      </c>
      <c r="O58" s="595"/>
      <c r="P58" s="599">
        <f>+(P57/Q44)*100</f>
        <v>83.630450500599395</v>
      </c>
      <c r="Q58" s="600"/>
    </row>
    <row r="59" spans="1:17" x14ac:dyDescent="0.3">
      <c r="A59" s="522" t="s">
        <v>86</v>
      </c>
      <c r="B59" s="506"/>
      <c r="C59" s="506"/>
      <c r="D59" s="506"/>
      <c r="E59" s="506"/>
      <c r="F59" s="506"/>
      <c r="G59" s="506"/>
      <c r="H59" s="506"/>
      <c r="I59" s="506"/>
      <c r="J59" s="506"/>
      <c r="K59" s="506"/>
      <c r="L59" s="506"/>
      <c r="M59" s="506"/>
      <c r="N59" s="506"/>
      <c r="O59" s="506"/>
      <c r="P59" s="506"/>
      <c r="Q59" s="523"/>
    </row>
    <row r="60" spans="1:17" x14ac:dyDescent="0.3">
      <c r="A60" s="609" t="s">
        <v>33</v>
      </c>
      <c r="B60" s="610"/>
      <c r="C60" s="610"/>
      <c r="D60" s="610"/>
      <c r="E60" s="610"/>
      <c r="F60" s="610"/>
      <c r="G60" s="610"/>
      <c r="H60" s="610"/>
      <c r="I60" s="610"/>
      <c r="J60" s="610"/>
      <c r="K60" s="610"/>
      <c r="L60" s="610"/>
      <c r="M60" s="610"/>
      <c r="N60" s="610"/>
      <c r="O60" s="610"/>
      <c r="P60" s="610"/>
      <c r="Q60" s="611"/>
    </row>
    <row r="61" spans="1:17" x14ac:dyDescent="0.3">
      <c r="A61" s="609" t="s">
        <v>34</v>
      </c>
      <c r="B61" s="610"/>
      <c r="C61" s="610"/>
      <c r="D61" s="610"/>
      <c r="E61" s="610"/>
      <c r="F61" s="610"/>
      <c r="G61" s="610"/>
      <c r="H61" s="610"/>
      <c r="I61" s="610"/>
      <c r="J61" s="610"/>
      <c r="K61" s="610"/>
      <c r="L61" s="610"/>
      <c r="M61" s="610"/>
      <c r="N61" s="610"/>
      <c r="O61" s="610"/>
      <c r="P61" s="610"/>
      <c r="Q61" s="611"/>
    </row>
    <row r="62" spans="1:17" x14ac:dyDescent="0.3">
      <c r="A62" s="527" t="s">
        <v>89</v>
      </c>
      <c r="B62" s="528"/>
      <c r="C62" s="568" t="s">
        <v>221</v>
      </c>
      <c r="D62" s="568"/>
      <c r="E62" s="568"/>
      <c r="F62" s="568"/>
      <c r="G62" s="568"/>
      <c r="H62" s="568"/>
      <c r="I62" s="568"/>
      <c r="J62" s="568"/>
      <c r="K62" s="568"/>
      <c r="L62" s="568"/>
      <c r="M62" s="568"/>
      <c r="N62" s="568"/>
      <c r="O62" s="568"/>
      <c r="P62" s="568"/>
      <c r="Q62" s="569"/>
    </row>
    <row r="63" spans="1:17" x14ac:dyDescent="0.3">
      <c r="A63" s="527" t="s">
        <v>90</v>
      </c>
      <c r="B63" s="528"/>
      <c r="C63" s="529" t="s">
        <v>167</v>
      </c>
      <c r="D63" s="529"/>
      <c r="E63" s="529"/>
      <c r="F63" s="529"/>
      <c r="G63" s="529"/>
      <c r="H63" s="529"/>
      <c r="I63" s="529"/>
      <c r="J63" s="529"/>
      <c r="K63" s="529"/>
      <c r="L63" s="529"/>
      <c r="M63" s="529"/>
      <c r="N63" s="529"/>
      <c r="O63" s="529"/>
      <c r="P63" s="529"/>
      <c r="Q63" s="530"/>
    </row>
    <row r="64" spans="1:17" x14ac:dyDescent="0.3">
      <c r="A64" s="555" t="s">
        <v>91</v>
      </c>
      <c r="B64" s="556"/>
      <c r="C64" s="543" t="s">
        <v>94</v>
      </c>
      <c r="D64" s="543"/>
      <c r="E64" s="543"/>
      <c r="F64" s="543"/>
      <c r="G64" s="543"/>
      <c r="H64" s="543"/>
      <c r="I64" s="543"/>
      <c r="J64" s="543"/>
      <c r="K64" s="543"/>
      <c r="L64" s="543"/>
      <c r="M64" s="543"/>
      <c r="N64" s="543"/>
      <c r="O64" s="543"/>
      <c r="P64" s="543"/>
      <c r="Q64" s="544"/>
    </row>
    <row r="65" spans="1:17" x14ac:dyDescent="0.3">
      <c r="A65" s="70"/>
      <c r="Q65" s="74"/>
    </row>
    <row r="66" spans="1:17" x14ac:dyDescent="0.3">
      <c r="A66" s="531" t="s">
        <v>85</v>
      </c>
      <c r="B66" s="532"/>
      <c r="C66" s="532"/>
      <c r="D66" s="532"/>
      <c r="E66" s="532"/>
      <c r="F66" s="532"/>
      <c r="G66" s="532"/>
      <c r="H66" s="532"/>
      <c r="I66" s="532"/>
      <c r="J66" s="532"/>
      <c r="K66" s="532"/>
      <c r="L66" s="532"/>
      <c r="M66" s="532"/>
      <c r="N66" s="532"/>
      <c r="O66" s="532"/>
      <c r="P66" s="532"/>
      <c r="Q66" s="533"/>
    </row>
    <row r="67" spans="1:17" x14ac:dyDescent="0.3">
      <c r="A67" s="61" t="s">
        <v>20</v>
      </c>
      <c r="B67" s="62" t="s">
        <v>21</v>
      </c>
      <c r="C67" s="534" t="s">
        <v>22</v>
      </c>
      <c r="D67" s="534"/>
      <c r="E67" s="62" t="s">
        <v>23</v>
      </c>
      <c r="F67" s="534" t="s">
        <v>24</v>
      </c>
      <c r="G67" s="534"/>
      <c r="H67" s="534" t="s">
        <v>25</v>
      </c>
      <c r="I67" s="534"/>
      <c r="J67" s="534" t="s">
        <v>26</v>
      </c>
      <c r="K67" s="534"/>
      <c r="L67" s="534" t="s">
        <v>27</v>
      </c>
      <c r="M67" s="534"/>
      <c r="N67" s="62" t="s">
        <v>28</v>
      </c>
      <c r="O67" s="62" t="s">
        <v>29</v>
      </c>
      <c r="P67" s="62" t="s">
        <v>30</v>
      </c>
      <c r="Q67" s="63" t="s">
        <v>31</v>
      </c>
    </row>
    <row r="68" spans="1:17" x14ac:dyDescent="0.3">
      <c r="A68" s="87"/>
      <c r="B68" s="60"/>
      <c r="C68" s="606">
        <f>1430593+2219657+22761777.4</f>
        <v>26412027.399999999</v>
      </c>
      <c r="D68" s="606"/>
      <c r="E68" s="60"/>
      <c r="F68" s="606"/>
      <c r="G68" s="606"/>
      <c r="H68" s="606"/>
      <c r="I68" s="606"/>
      <c r="J68" s="606"/>
      <c r="K68" s="606"/>
      <c r="L68" s="606"/>
      <c r="M68" s="606"/>
      <c r="N68" s="88"/>
      <c r="O68" s="88"/>
      <c r="P68" s="88"/>
      <c r="Q68" s="89"/>
    </row>
    <row r="69" spans="1:17" x14ac:dyDescent="0.3">
      <c r="A69" s="70"/>
      <c r="C69" s="607"/>
      <c r="D69" s="607"/>
      <c r="O69" s="68" t="s">
        <v>32</v>
      </c>
      <c r="P69" s="559">
        <f>+C68</f>
        <v>26412027.399999999</v>
      </c>
      <c r="Q69" s="560"/>
    </row>
    <row r="70" spans="1:17" ht="15.75" customHeight="1" x14ac:dyDescent="0.3">
      <c r="A70" s="70"/>
      <c r="J70" s="68"/>
      <c r="L70" s="608" t="s">
        <v>380</v>
      </c>
      <c r="M70" s="608"/>
      <c r="N70" s="608"/>
      <c r="O70" s="608"/>
      <c r="P70" s="250"/>
      <c r="Q70" s="253">
        <f>+P69/3</f>
        <v>8804009.1333333328</v>
      </c>
    </row>
    <row r="71" spans="1:17" x14ac:dyDescent="0.3">
      <c r="A71" s="365" t="s">
        <v>36</v>
      </c>
      <c r="B71" s="366"/>
      <c r="C71" s="366"/>
      <c r="D71" s="366"/>
      <c r="E71" s="366"/>
      <c r="F71" s="366"/>
      <c r="G71" s="366"/>
      <c r="H71" s="366"/>
      <c r="I71" s="366"/>
      <c r="J71" s="366"/>
      <c r="K71" s="366"/>
      <c r="L71" s="366"/>
      <c r="M71" s="366"/>
      <c r="N71" s="366"/>
      <c r="O71" s="366"/>
      <c r="P71" s="366"/>
      <c r="Q71" s="367"/>
    </row>
    <row r="72" spans="1:17" x14ac:dyDescent="0.3">
      <c r="A72" s="527" t="s">
        <v>89</v>
      </c>
      <c r="B72" s="528"/>
      <c r="C72" s="568" t="s">
        <v>222</v>
      </c>
      <c r="D72" s="568"/>
      <c r="E72" s="568"/>
      <c r="F72" s="568"/>
      <c r="G72" s="568"/>
      <c r="H72" s="568"/>
      <c r="I72" s="568"/>
      <c r="J72" s="568"/>
      <c r="K72" s="568"/>
      <c r="L72" s="568"/>
      <c r="M72" s="568"/>
      <c r="N72" s="568"/>
      <c r="O72" s="568"/>
      <c r="P72" s="568"/>
      <c r="Q72" s="569"/>
    </row>
    <row r="73" spans="1:17" x14ac:dyDescent="0.3">
      <c r="A73" s="527" t="s">
        <v>90</v>
      </c>
      <c r="B73" s="528"/>
      <c r="C73" s="529" t="s">
        <v>167</v>
      </c>
      <c r="D73" s="529"/>
      <c r="E73" s="529"/>
      <c r="F73" s="529"/>
      <c r="G73" s="529"/>
      <c r="H73" s="529"/>
      <c r="I73" s="529"/>
      <c r="J73" s="529"/>
      <c r="K73" s="529"/>
      <c r="L73" s="529"/>
      <c r="M73" s="529"/>
      <c r="N73" s="529"/>
      <c r="O73" s="529"/>
      <c r="P73" s="529"/>
      <c r="Q73" s="530"/>
    </row>
    <row r="74" spans="1:17" x14ac:dyDescent="0.3">
      <c r="A74" s="555" t="s">
        <v>91</v>
      </c>
      <c r="B74" s="556"/>
      <c r="C74" s="543" t="s">
        <v>94</v>
      </c>
      <c r="D74" s="543"/>
      <c r="E74" s="543"/>
      <c r="F74" s="543"/>
      <c r="G74" s="543"/>
      <c r="H74" s="543"/>
      <c r="I74" s="543"/>
      <c r="J74" s="543"/>
      <c r="K74" s="543"/>
      <c r="L74" s="543"/>
      <c r="M74" s="543"/>
      <c r="N74" s="543"/>
      <c r="O74" s="543"/>
      <c r="P74" s="543"/>
      <c r="Q74" s="544"/>
    </row>
    <row r="75" spans="1:17" x14ac:dyDescent="0.3">
      <c r="A75" s="70"/>
      <c r="Q75" s="74"/>
    </row>
    <row r="76" spans="1:17" x14ac:dyDescent="0.3">
      <c r="A76" s="570" t="s">
        <v>85</v>
      </c>
      <c r="B76" s="571"/>
      <c r="C76" s="571"/>
      <c r="D76" s="571"/>
      <c r="E76" s="571"/>
      <c r="F76" s="571"/>
      <c r="G76" s="571"/>
      <c r="H76" s="571"/>
      <c r="I76" s="571"/>
      <c r="J76" s="571"/>
      <c r="K76" s="571"/>
      <c r="L76" s="571"/>
      <c r="M76" s="571"/>
      <c r="N76" s="571"/>
      <c r="O76" s="571"/>
      <c r="P76" s="571"/>
      <c r="Q76" s="572"/>
    </row>
    <row r="77" spans="1:17" x14ac:dyDescent="0.3">
      <c r="A77" s="64" t="s">
        <v>20</v>
      </c>
      <c r="B77" s="65" t="s">
        <v>21</v>
      </c>
      <c r="C77" s="573" t="s">
        <v>22</v>
      </c>
      <c r="D77" s="573"/>
      <c r="E77" s="65" t="s">
        <v>23</v>
      </c>
      <c r="F77" s="573" t="s">
        <v>24</v>
      </c>
      <c r="G77" s="573"/>
      <c r="H77" s="573" t="s">
        <v>25</v>
      </c>
      <c r="I77" s="573"/>
      <c r="J77" s="573" t="s">
        <v>26</v>
      </c>
      <c r="K77" s="573"/>
      <c r="L77" s="573" t="s">
        <v>27</v>
      </c>
      <c r="M77" s="573"/>
      <c r="N77" s="65" t="s">
        <v>28</v>
      </c>
      <c r="O77" s="65" t="s">
        <v>29</v>
      </c>
      <c r="P77" s="65" t="s">
        <v>30</v>
      </c>
      <c r="Q77" s="66" t="s">
        <v>31</v>
      </c>
    </row>
    <row r="78" spans="1:17" x14ac:dyDescent="0.3">
      <c r="A78" s="90"/>
      <c r="B78" s="91"/>
      <c r="C78" s="604">
        <v>22761777.399999999</v>
      </c>
      <c r="D78" s="604"/>
      <c r="E78" s="91"/>
      <c r="F78" s="604"/>
      <c r="G78" s="604"/>
      <c r="H78" s="604"/>
      <c r="I78" s="604"/>
      <c r="J78" s="604"/>
      <c r="K78" s="604"/>
      <c r="L78" s="604"/>
      <c r="M78" s="604"/>
      <c r="N78" s="92"/>
      <c r="O78" s="92"/>
      <c r="P78" s="92"/>
      <c r="Q78" s="93"/>
    </row>
    <row r="79" spans="1:17" x14ac:dyDescent="0.3">
      <c r="A79" s="70"/>
      <c r="C79" s="605"/>
      <c r="D79" s="605"/>
      <c r="O79" s="68" t="s">
        <v>32</v>
      </c>
      <c r="P79" s="559">
        <f>+C78</f>
        <v>22761777.399999999</v>
      </c>
      <c r="Q79" s="560"/>
    </row>
    <row r="80" spans="1:17" ht="15.75" x14ac:dyDescent="0.3">
      <c r="A80" s="97"/>
      <c r="B80" s="252"/>
      <c r="C80" s="252"/>
      <c r="D80" s="252"/>
      <c r="E80" s="252"/>
      <c r="F80" s="252"/>
      <c r="G80" s="252"/>
      <c r="H80" s="252"/>
      <c r="I80" s="252"/>
      <c r="J80" s="252"/>
      <c r="K80" s="252"/>
      <c r="L80" s="596" t="s">
        <v>376</v>
      </c>
      <c r="M80" s="596"/>
      <c r="N80" s="596"/>
      <c r="O80" s="596"/>
      <c r="P80" s="254"/>
      <c r="Q80" s="241">
        <f>+P79/3</f>
        <v>7587259.1333333328</v>
      </c>
    </row>
    <row r="81" spans="1:18" ht="15" thickBot="1" x14ac:dyDescent="0.35">
      <c r="A81" s="97"/>
      <c r="B81" s="252"/>
      <c r="C81" s="252"/>
      <c r="D81" s="252"/>
      <c r="E81" s="252"/>
      <c r="F81" s="252"/>
      <c r="G81" s="252"/>
      <c r="H81" s="252"/>
      <c r="I81" s="252"/>
      <c r="J81" s="252"/>
      <c r="K81" s="252"/>
      <c r="L81" s="252"/>
      <c r="M81" s="252"/>
      <c r="N81" s="595" t="s">
        <v>375</v>
      </c>
      <c r="O81" s="595"/>
      <c r="P81" s="255"/>
      <c r="Q81" s="243">
        <f>+Q80/Q70</f>
        <v>0.86179591802180244</v>
      </c>
    </row>
    <row r="82" spans="1:18" ht="15" thickBot="1" x14ac:dyDescent="0.35">
      <c r="A82" s="111"/>
      <c r="B82" s="112"/>
      <c r="C82" s="112"/>
      <c r="D82" s="112"/>
      <c r="E82" s="112"/>
      <c r="F82" s="112"/>
      <c r="G82" s="112"/>
      <c r="H82" s="112"/>
      <c r="I82" s="112"/>
      <c r="J82" s="112"/>
      <c r="K82" s="112"/>
      <c r="L82" s="601" t="s">
        <v>118</v>
      </c>
      <c r="M82" s="601"/>
      <c r="N82" s="601"/>
      <c r="O82" s="601"/>
      <c r="P82" s="602">
        <f>+Q81/P58</f>
        <v>1.0304810184128158E-2</v>
      </c>
      <c r="Q82" s="603"/>
      <c r="R82" s="152"/>
    </row>
  </sheetData>
  <mergeCells count="157">
    <mergeCell ref="A46:Q46"/>
    <mergeCell ref="A47:Q47"/>
    <mergeCell ref="A48:B48"/>
    <mergeCell ref="C48:Q48"/>
    <mergeCell ref="A49:B49"/>
    <mergeCell ref="C49:Q49"/>
    <mergeCell ref="P43:Q43"/>
    <mergeCell ref="A56:O56"/>
    <mergeCell ref="P56:Q56"/>
    <mergeCell ref="A50:B50"/>
    <mergeCell ref="C50:Q50"/>
    <mergeCell ref="A52:Q52"/>
    <mergeCell ref="C53:D53"/>
    <mergeCell ref="F53:G53"/>
    <mergeCell ref="H53:I53"/>
    <mergeCell ref="J53:K53"/>
    <mergeCell ref="L53:M53"/>
    <mergeCell ref="J54:K54"/>
    <mergeCell ref="H54:I54"/>
    <mergeCell ref="L54:M54"/>
    <mergeCell ref="L44:O44"/>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A17:B17"/>
    <mergeCell ref="C17:Q17"/>
    <mergeCell ref="A18:D18"/>
    <mergeCell ref="F18:G18"/>
    <mergeCell ref="H18:I18"/>
    <mergeCell ref="N18:Q18"/>
    <mergeCell ref="C11:G11"/>
    <mergeCell ref="L11:P11"/>
    <mergeCell ref="A13:Q13"/>
    <mergeCell ref="A14:B14"/>
    <mergeCell ref="C14:Q14"/>
    <mergeCell ref="A16:Q16"/>
    <mergeCell ref="J18:M18"/>
    <mergeCell ref="C9:G9"/>
    <mergeCell ref="L9:P9"/>
    <mergeCell ref="C10:G10"/>
    <mergeCell ref="L10:P10"/>
    <mergeCell ref="A6:C6"/>
    <mergeCell ref="D6:F6"/>
    <mergeCell ref="G6:J6"/>
    <mergeCell ref="K6:N6"/>
    <mergeCell ref="O6:Q6"/>
    <mergeCell ref="A7:Q7"/>
    <mergeCell ref="A1:Q1"/>
    <mergeCell ref="A2:Q2"/>
    <mergeCell ref="A4:Q4"/>
    <mergeCell ref="A5:C5"/>
    <mergeCell ref="D5:F5"/>
    <mergeCell ref="G5:J5"/>
    <mergeCell ref="K5:N5"/>
    <mergeCell ref="O5:Q5"/>
    <mergeCell ref="B8:G8"/>
    <mergeCell ref="K8:P8"/>
    <mergeCell ref="A59:Q59"/>
    <mergeCell ref="A60:Q60"/>
    <mergeCell ref="A61:Q61"/>
    <mergeCell ref="A62:B62"/>
    <mergeCell ref="C62:Q62"/>
    <mergeCell ref="A63:B63"/>
    <mergeCell ref="C63:Q63"/>
    <mergeCell ref="A64:B64"/>
    <mergeCell ref="C64:Q64"/>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C69:D69"/>
    <mergeCell ref="L70:O70"/>
    <mergeCell ref="N58:O58"/>
    <mergeCell ref="N81:O81"/>
    <mergeCell ref="L57:O57"/>
    <mergeCell ref="P57:Q57"/>
    <mergeCell ref="P58:Q58"/>
    <mergeCell ref="L80:O80"/>
    <mergeCell ref="P79:Q79"/>
    <mergeCell ref="L82:O82"/>
    <mergeCell ref="P82:Q82"/>
    <mergeCell ref="A76:Q76"/>
    <mergeCell ref="C77:D77"/>
    <mergeCell ref="F77:G77"/>
    <mergeCell ref="H77:I77"/>
    <mergeCell ref="J77:K77"/>
    <mergeCell ref="L77:M77"/>
    <mergeCell ref="C78:D78"/>
    <mergeCell ref="F78:G78"/>
    <mergeCell ref="H78:I78"/>
    <mergeCell ref="J78:K78"/>
    <mergeCell ref="L78:M78"/>
    <mergeCell ref="C79:D79"/>
    <mergeCell ref="P69:Q69"/>
    <mergeCell ref="A71:Q71"/>
    <mergeCell ref="A72:B72"/>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Q148"/>
  <sheetViews>
    <sheetView showGridLines="0" topLeftCell="A79" zoomScale="90" zoomScaleNormal="90" zoomScaleSheetLayoutView="100" workbookViewId="0">
      <selection activeCell="Q96" sqref="Q96:Q97"/>
    </sheetView>
  </sheetViews>
  <sheetFormatPr baseColWidth="10" defaultRowHeight="14.25" x14ac:dyDescent="0.3"/>
  <cols>
    <col min="1" max="1" width="28.28515625" style="71" customWidth="1"/>
    <col min="2" max="2" width="14.85546875" style="71" customWidth="1"/>
    <col min="3" max="3" width="12" style="71" customWidth="1"/>
    <col min="4" max="4" width="13.5703125" style="71" customWidth="1"/>
    <col min="5" max="5" width="15.85546875" style="71" customWidth="1"/>
    <col min="6" max="6" width="15.140625" style="136" customWidth="1"/>
    <col min="7" max="7" width="14.5703125" style="71" customWidth="1"/>
    <col min="8" max="12" width="9.42578125" style="71" customWidth="1"/>
    <col min="13" max="13" width="11.42578125" style="71"/>
    <col min="14" max="14" width="16" style="71" customWidth="1"/>
    <col min="15" max="15" width="15.42578125" style="71" customWidth="1"/>
    <col min="16" max="16" width="17" style="71" customWidth="1"/>
    <col min="17" max="17" width="18" style="71" customWidth="1"/>
    <col min="18" max="16384" width="11.42578125" style="71"/>
  </cols>
  <sheetData>
    <row r="1" spans="1:17" ht="75" customHeight="1" thickBot="1" x14ac:dyDescent="0.35">
      <c r="A1" s="502" t="s">
        <v>177</v>
      </c>
      <c r="B1" s="503"/>
      <c r="C1" s="503"/>
      <c r="D1" s="503"/>
      <c r="E1" s="503"/>
      <c r="F1" s="503"/>
      <c r="G1" s="503"/>
      <c r="H1" s="503"/>
      <c r="I1" s="503"/>
      <c r="J1" s="503"/>
      <c r="K1" s="503"/>
      <c r="L1" s="503"/>
      <c r="M1" s="503"/>
      <c r="N1" s="503"/>
      <c r="O1" s="503"/>
      <c r="P1" s="503"/>
      <c r="Q1" s="504"/>
    </row>
    <row r="2" spans="1:17" s="117" customFormat="1" ht="18.95" customHeight="1" x14ac:dyDescent="0.3">
      <c r="A2" s="519" t="s">
        <v>0</v>
      </c>
      <c r="B2" s="520"/>
      <c r="C2" s="520"/>
      <c r="D2" s="520"/>
      <c r="E2" s="520"/>
      <c r="F2" s="520"/>
      <c r="G2" s="520"/>
      <c r="H2" s="520"/>
      <c r="I2" s="520"/>
      <c r="J2" s="520"/>
      <c r="K2" s="520"/>
      <c r="L2" s="520"/>
      <c r="M2" s="520"/>
      <c r="N2" s="520"/>
      <c r="O2" s="520"/>
      <c r="P2" s="520"/>
      <c r="Q2" s="521"/>
    </row>
    <row r="3" spans="1:17" ht="15.75" customHeight="1" x14ac:dyDescent="0.3">
      <c r="A3" s="70"/>
      <c r="Q3" s="74"/>
    </row>
    <row r="4" spans="1:17" ht="27" customHeight="1" x14ac:dyDescent="0.3">
      <c r="A4" s="522" t="s">
        <v>1</v>
      </c>
      <c r="B4" s="506"/>
      <c r="C4" s="506"/>
      <c r="D4" s="506"/>
      <c r="E4" s="506"/>
      <c r="F4" s="506"/>
      <c r="G4" s="506"/>
      <c r="H4" s="506"/>
      <c r="I4" s="506"/>
      <c r="J4" s="506"/>
      <c r="K4" s="506"/>
      <c r="L4" s="506"/>
      <c r="M4" s="506"/>
      <c r="N4" s="506"/>
      <c r="O4" s="506"/>
      <c r="P4" s="506"/>
      <c r="Q4" s="523"/>
    </row>
    <row r="5" spans="1:17" ht="18" customHeight="1" x14ac:dyDescent="0.3">
      <c r="A5" s="702" t="s">
        <v>37</v>
      </c>
      <c r="B5" s="703"/>
      <c r="C5" s="703"/>
      <c r="D5" s="703" t="s">
        <v>113</v>
      </c>
      <c r="E5" s="703"/>
      <c r="F5" s="703"/>
      <c r="G5" s="694" t="s">
        <v>2</v>
      </c>
      <c r="H5" s="694"/>
      <c r="I5" s="694"/>
      <c r="J5" s="694"/>
      <c r="K5" s="694" t="s">
        <v>99</v>
      </c>
      <c r="L5" s="694"/>
      <c r="M5" s="694"/>
      <c r="N5" s="694"/>
      <c r="O5" s="694" t="s">
        <v>290</v>
      </c>
      <c r="P5" s="694"/>
      <c r="Q5" s="695"/>
    </row>
    <row r="6" spans="1:17" s="9" customFormat="1" ht="69" customHeight="1" x14ac:dyDescent="0.3">
      <c r="A6" s="698" t="str">
        <f>PROPOSITO!A6</f>
        <v>INTERAPAS</v>
      </c>
      <c r="B6" s="686"/>
      <c r="C6" s="686"/>
      <c r="D6" s="515" t="str">
        <f>PROPOSITO!D6</f>
        <v>AGU25 - DRE25</v>
      </c>
      <c r="E6" s="515"/>
      <c r="F6" s="515"/>
      <c r="G6" s="515" t="str">
        <f>PROPOSITO!G6</f>
        <v>Operación y Mantenimiento (extracción, distribución y saneamiento)</v>
      </c>
      <c r="H6" s="515"/>
      <c r="I6" s="515"/>
      <c r="J6" s="515"/>
      <c r="K6" s="515" t="str">
        <f>PROPOSITO!K6</f>
        <v>Dirección de Operacióin y Mantenimiento, Cerro de San Pedro, Soledad de Graciano Sánchez y Villa de Pozos, Dirección de Construcción y Fraccionamientos.</v>
      </c>
      <c r="L6" s="515"/>
      <c r="M6" s="515"/>
      <c r="N6" s="515"/>
      <c r="O6" s="525">
        <f>PROPOSITO!O6</f>
        <v>999002018.8900001</v>
      </c>
      <c r="P6" s="525"/>
      <c r="Q6" s="526"/>
    </row>
    <row r="7" spans="1:17" ht="6" customHeight="1" x14ac:dyDescent="0.3">
      <c r="A7" s="80"/>
      <c r="B7" s="81"/>
      <c r="C7" s="81"/>
      <c r="D7" s="81"/>
      <c r="E7" s="81"/>
      <c r="F7" s="81"/>
      <c r="G7" s="82"/>
      <c r="H7" s="82"/>
      <c r="I7" s="82"/>
      <c r="J7" s="82"/>
      <c r="K7" s="82"/>
      <c r="L7" s="82"/>
      <c r="Q7" s="74"/>
    </row>
    <row r="8" spans="1:17" ht="19.5" customHeight="1" x14ac:dyDescent="0.3">
      <c r="A8" s="699" t="s">
        <v>4</v>
      </c>
      <c r="B8" s="700"/>
      <c r="C8" s="700"/>
      <c r="D8" s="700"/>
      <c r="E8" s="700"/>
      <c r="F8" s="700"/>
      <c r="G8" s="700"/>
      <c r="H8" s="700"/>
      <c r="I8" s="700"/>
      <c r="J8" s="700"/>
      <c r="K8" s="700"/>
      <c r="L8" s="700"/>
      <c r="M8" s="700"/>
      <c r="N8" s="700"/>
      <c r="O8" s="700"/>
      <c r="P8" s="700"/>
      <c r="Q8" s="701"/>
    </row>
    <row r="9" spans="1:17" ht="60.75" customHeight="1" x14ac:dyDescent="0.3">
      <c r="A9" s="628" t="s">
        <v>61</v>
      </c>
      <c r="B9" s="629"/>
      <c r="C9" s="630" t="str">
        <f>MIR!A33</f>
        <v>Una infraestructura elctromecánica que se encuentre fucnionando en adecuadas condiciones, asegura una operación eficiente, para garantizar el suministro continuo en las líneas de conducción y distribución y con ello una mejora en la eficiencia técncia.</v>
      </c>
      <c r="D9" s="630"/>
      <c r="E9" s="630"/>
      <c r="F9" s="630"/>
      <c r="G9" s="630"/>
      <c r="H9" s="630"/>
      <c r="I9" s="630"/>
      <c r="J9" s="630"/>
      <c r="K9" s="630"/>
      <c r="L9" s="630"/>
      <c r="M9" s="630"/>
      <c r="N9" s="630"/>
      <c r="O9" s="630"/>
      <c r="P9" s="630"/>
      <c r="Q9" s="631"/>
    </row>
    <row r="10" spans="1:17" x14ac:dyDescent="0.3">
      <c r="A10" s="70"/>
      <c r="Q10" s="74"/>
    </row>
    <row r="11" spans="1:17" x14ac:dyDescent="0.3">
      <c r="A11" s="365" t="s">
        <v>5</v>
      </c>
      <c r="B11" s="366"/>
      <c r="C11" s="366"/>
      <c r="D11" s="366"/>
      <c r="E11" s="366"/>
      <c r="F11" s="366"/>
      <c r="G11" s="366"/>
      <c r="H11" s="366"/>
      <c r="I11" s="366"/>
      <c r="J11" s="366"/>
      <c r="K11" s="366"/>
      <c r="L11" s="366"/>
      <c r="M11" s="366"/>
      <c r="N11" s="366"/>
      <c r="O11" s="366"/>
      <c r="P11" s="366"/>
      <c r="Q11" s="367"/>
    </row>
    <row r="12" spans="1:17" ht="36.950000000000003" customHeight="1" x14ac:dyDescent="0.3">
      <c r="A12" s="696" t="s">
        <v>178</v>
      </c>
      <c r="B12" s="697"/>
      <c r="C12" s="529" t="str">
        <f>MIR!F33</f>
        <v>10.- Pozos de agua potable rehabilitados (%).</v>
      </c>
      <c r="D12" s="529"/>
      <c r="E12" s="529"/>
      <c r="F12" s="529"/>
      <c r="G12" s="529"/>
      <c r="H12" s="529"/>
      <c r="I12" s="529"/>
      <c r="J12" s="529"/>
      <c r="K12" s="529"/>
      <c r="L12" s="529"/>
      <c r="M12" s="529"/>
      <c r="N12" s="529"/>
      <c r="O12" s="529"/>
      <c r="P12" s="529"/>
      <c r="Q12" s="530"/>
    </row>
    <row r="13" spans="1:17" ht="32.25" customHeight="1" x14ac:dyDescent="0.3">
      <c r="A13" s="679" t="s">
        <v>120</v>
      </c>
      <c r="B13" s="680"/>
      <c r="C13" s="680"/>
      <c r="D13" s="680"/>
      <c r="E13" s="118" t="s">
        <v>82</v>
      </c>
      <c r="F13" s="680" t="s">
        <v>7</v>
      </c>
      <c r="G13" s="680"/>
      <c r="H13" s="680" t="s">
        <v>103</v>
      </c>
      <c r="I13" s="680"/>
      <c r="J13" s="704" t="s">
        <v>104</v>
      </c>
      <c r="K13" s="705"/>
      <c r="L13" s="705"/>
      <c r="M13" s="706"/>
      <c r="N13" s="680" t="s">
        <v>115</v>
      </c>
      <c r="O13" s="680"/>
      <c r="P13" s="680"/>
      <c r="Q13" s="681"/>
    </row>
    <row r="14" spans="1:17" ht="18.75" customHeight="1" x14ac:dyDescent="0.3">
      <c r="A14" s="635" t="s">
        <v>179</v>
      </c>
      <c r="B14" s="540"/>
      <c r="C14" s="540"/>
      <c r="D14" s="540"/>
      <c r="E14" s="606" t="str">
        <f>MIR!A38</f>
        <v>Gestión</v>
      </c>
      <c r="F14" s="606" t="str">
        <f>MIR!D38</f>
        <v>Calidad</v>
      </c>
      <c r="G14" s="606"/>
      <c r="H14" s="606" t="s">
        <v>50</v>
      </c>
      <c r="I14" s="606"/>
      <c r="J14" s="707" t="s">
        <v>143</v>
      </c>
      <c r="K14" s="708"/>
      <c r="L14" s="708"/>
      <c r="M14" s="709"/>
      <c r="N14" s="540"/>
      <c r="O14" s="540"/>
      <c r="P14" s="540"/>
      <c r="Q14" s="542"/>
    </row>
    <row r="15" spans="1:17" ht="79.5" customHeight="1" x14ac:dyDescent="0.3">
      <c r="A15" s="635"/>
      <c r="B15" s="540"/>
      <c r="C15" s="540"/>
      <c r="D15" s="540"/>
      <c r="E15" s="606"/>
      <c r="F15" s="606"/>
      <c r="G15" s="606"/>
      <c r="H15" s="606"/>
      <c r="I15" s="606"/>
      <c r="J15" s="710"/>
      <c r="K15" s="711"/>
      <c r="L15" s="711"/>
      <c r="M15" s="712"/>
      <c r="N15" s="540"/>
      <c r="O15" s="540"/>
      <c r="P15" s="540"/>
      <c r="Q15" s="542"/>
    </row>
    <row r="16" spans="1:17" ht="27" customHeight="1" x14ac:dyDescent="0.3">
      <c r="A16" s="682" t="s">
        <v>8</v>
      </c>
      <c r="B16" s="683"/>
      <c r="C16" s="683"/>
      <c r="D16" s="632" t="s">
        <v>133</v>
      </c>
      <c r="E16" s="632"/>
      <c r="F16" s="632"/>
      <c r="G16" s="632"/>
      <c r="H16" s="632"/>
      <c r="I16" s="632"/>
      <c r="J16" s="632"/>
      <c r="K16" s="632"/>
      <c r="L16" s="632"/>
      <c r="M16" s="632"/>
      <c r="N16" s="632"/>
      <c r="O16" s="632"/>
      <c r="P16" s="632"/>
      <c r="Q16" s="633"/>
    </row>
    <row r="17" spans="1:17" ht="12.75" customHeight="1" x14ac:dyDescent="0.3">
      <c r="A17" s="70"/>
      <c r="Q17" s="74"/>
    </row>
    <row r="18" spans="1:17" x14ac:dyDescent="0.3">
      <c r="A18" s="365" t="s">
        <v>9</v>
      </c>
      <c r="B18" s="366"/>
      <c r="C18" s="366"/>
      <c r="D18" s="366"/>
      <c r="E18" s="366"/>
      <c r="F18" s="366"/>
      <c r="G18" s="366"/>
      <c r="H18" s="366"/>
      <c r="I18" s="366"/>
      <c r="J18" s="366"/>
      <c r="K18" s="366"/>
      <c r="L18" s="366"/>
      <c r="M18" s="366"/>
      <c r="N18" s="366"/>
      <c r="O18" s="366"/>
      <c r="P18" s="366"/>
      <c r="Q18" s="367"/>
    </row>
    <row r="19" spans="1:17" x14ac:dyDescent="0.3">
      <c r="A19" s="679" t="s">
        <v>10</v>
      </c>
      <c r="B19" s="680"/>
      <c r="C19" s="680" t="s">
        <v>11</v>
      </c>
      <c r="D19" s="680"/>
      <c r="E19" s="680"/>
      <c r="F19" s="680" t="s">
        <v>12</v>
      </c>
      <c r="G19" s="680"/>
      <c r="H19" s="680"/>
      <c r="I19" s="680" t="s">
        <v>13</v>
      </c>
      <c r="J19" s="680"/>
      <c r="K19" s="680"/>
      <c r="L19" s="680" t="s">
        <v>14</v>
      </c>
      <c r="M19" s="680"/>
      <c r="N19" s="680"/>
      <c r="O19" s="680" t="s">
        <v>15</v>
      </c>
      <c r="P19" s="680"/>
      <c r="Q19" s="681"/>
    </row>
    <row r="20" spans="1:17" s="85" customFormat="1" ht="35.25" customHeight="1" x14ac:dyDescent="0.25">
      <c r="A20" s="545" t="s">
        <v>171</v>
      </c>
      <c r="B20" s="484"/>
      <c r="C20" s="484" t="s">
        <v>171</v>
      </c>
      <c r="D20" s="484"/>
      <c r="E20" s="484"/>
      <c r="F20" s="484" t="s">
        <v>171</v>
      </c>
      <c r="G20" s="484"/>
      <c r="H20" s="484"/>
      <c r="I20" s="484" t="s">
        <v>171</v>
      </c>
      <c r="J20" s="484"/>
      <c r="K20" s="484"/>
      <c r="L20" s="485" t="s">
        <v>171</v>
      </c>
      <c r="M20" s="485"/>
      <c r="N20" s="485"/>
      <c r="O20" s="486" t="s">
        <v>171</v>
      </c>
      <c r="P20" s="486"/>
      <c r="Q20" s="487"/>
    </row>
    <row r="21" spans="1:17" ht="18" customHeight="1" x14ac:dyDescent="0.3">
      <c r="A21" s="527" t="s">
        <v>16</v>
      </c>
      <c r="B21" s="528"/>
      <c r="C21" s="528"/>
      <c r="D21" s="684" t="str">
        <f>MIR!J33</f>
        <v>Informe de la Dirección de Operación y Mantenimiento - Dirección de Administración y Finanzas.</v>
      </c>
      <c r="E21" s="684"/>
      <c r="F21" s="684"/>
      <c r="G21" s="684"/>
      <c r="H21" s="684"/>
      <c r="I21" s="684"/>
      <c r="J21" s="684"/>
      <c r="K21" s="684"/>
      <c r="L21" s="684"/>
      <c r="M21" s="684"/>
      <c r="N21" s="684"/>
      <c r="O21" s="684"/>
      <c r="P21" s="684"/>
      <c r="Q21" s="685"/>
    </row>
    <row r="22" spans="1:17" ht="28.5" customHeight="1" x14ac:dyDescent="0.3">
      <c r="A22" s="555" t="s">
        <v>105</v>
      </c>
      <c r="B22" s="556"/>
      <c r="C22" s="556"/>
      <c r="D22" s="686" t="str">
        <f>MIR!N33</f>
        <v>Con un mayor número de pozos que estén trabajando de manera eficiente, se mantiene el caudal suministrado a las líneas de conducción y distribución y con ello se mantiene el volumen suministrado a las familias.</v>
      </c>
      <c r="E22" s="686"/>
      <c r="F22" s="686"/>
      <c r="G22" s="686"/>
      <c r="H22" s="686"/>
      <c r="I22" s="686"/>
      <c r="J22" s="686"/>
      <c r="K22" s="686"/>
      <c r="L22" s="686"/>
      <c r="M22" s="686"/>
      <c r="N22" s="686"/>
      <c r="O22" s="686"/>
      <c r="P22" s="686"/>
      <c r="Q22" s="687"/>
    </row>
    <row r="23" spans="1:17" x14ac:dyDescent="0.3">
      <c r="A23" s="84"/>
      <c r="Q23" s="74"/>
    </row>
    <row r="24" spans="1:17" s="117" customFormat="1" x14ac:dyDescent="0.3">
      <c r="A24" s="365" t="s">
        <v>17</v>
      </c>
      <c r="B24" s="366"/>
      <c r="C24" s="366"/>
      <c r="D24" s="366"/>
      <c r="E24" s="366"/>
      <c r="F24" s="366"/>
      <c r="G24" s="366"/>
      <c r="H24" s="366"/>
      <c r="I24" s="366"/>
      <c r="J24" s="366"/>
      <c r="K24" s="366"/>
      <c r="L24" s="366"/>
      <c r="M24" s="366"/>
      <c r="N24" s="366"/>
      <c r="O24" s="366"/>
      <c r="P24" s="366"/>
      <c r="Q24" s="367"/>
    </row>
    <row r="25" spans="1:17" s="85" customFormat="1" ht="49.5" customHeight="1" x14ac:dyDescent="0.25">
      <c r="A25" s="679" t="s">
        <v>106</v>
      </c>
      <c r="B25" s="680"/>
      <c r="C25" s="680" t="s">
        <v>107</v>
      </c>
      <c r="D25" s="680"/>
      <c r="E25" s="680"/>
      <c r="F25" s="680" t="s">
        <v>108</v>
      </c>
      <c r="G25" s="680"/>
      <c r="H25" s="680"/>
      <c r="I25" s="680" t="s">
        <v>173</v>
      </c>
      <c r="J25" s="680"/>
      <c r="K25" s="680"/>
      <c r="L25" s="688" t="s">
        <v>18</v>
      </c>
      <c r="M25" s="688"/>
      <c r="N25" s="688"/>
      <c r="O25" s="689" t="str">
        <f>MIR!J38</f>
        <v>Actualmente se lleva rehabilitado un total de 81 pozos, es decir 57.85 % del total de los 140 pozos que se encuentran en fucnionamiento.</v>
      </c>
      <c r="P25" s="689"/>
      <c r="Q25" s="690"/>
    </row>
    <row r="26" spans="1:17" s="85" customFormat="1" ht="47.25" customHeight="1" x14ac:dyDescent="0.25">
      <c r="A26" s="691" t="str">
        <f>MIR!N38</f>
        <v>Reparar al menos el 20 % de los pozos de abastecimiento actualmente activos.</v>
      </c>
      <c r="B26" s="689"/>
      <c r="C26" s="692" t="s">
        <v>176</v>
      </c>
      <c r="D26" s="606"/>
      <c r="E26" s="606"/>
      <c r="F26" s="606" t="s">
        <v>58</v>
      </c>
      <c r="G26" s="606"/>
      <c r="H26" s="606"/>
      <c r="I26" s="680"/>
      <c r="J26" s="680"/>
      <c r="K26" s="680"/>
      <c r="L26" s="693" t="s">
        <v>19</v>
      </c>
      <c r="M26" s="693"/>
      <c r="N26" s="693"/>
      <c r="O26" s="606">
        <v>2024</v>
      </c>
      <c r="P26" s="606"/>
      <c r="Q26" s="641"/>
    </row>
    <row r="27" spans="1:17" ht="5.25" customHeight="1" x14ac:dyDescent="0.3">
      <c r="A27" s="53"/>
      <c r="B27" s="54"/>
      <c r="C27" s="54"/>
      <c r="D27" s="54"/>
      <c r="E27" s="54"/>
      <c r="F27" s="238"/>
      <c r="G27" s="54"/>
      <c r="H27" s="54"/>
      <c r="I27" s="54"/>
      <c r="J27" s="54"/>
      <c r="K27" s="54"/>
      <c r="L27" s="54"/>
      <c r="M27" s="54"/>
      <c r="N27" s="54"/>
      <c r="O27" s="54"/>
      <c r="P27" s="54"/>
      <c r="Q27" s="55"/>
    </row>
    <row r="28" spans="1:17" x14ac:dyDescent="0.3">
      <c r="A28" s="70"/>
      <c r="O28" s="54"/>
      <c r="P28" s="54"/>
      <c r="Q28" s="55"/>
    </row>
    <row r="29" spans="1:17" x14ac:dyDescent="0.3">
      <c r="A29" s="365" t="s">
        <v>84</v>
      </c>
      <c r="B29" s="366"/>
      <c r="C29" s="366"/>
      <c r="D29" s="366"/>
      <c r="E29" s="366"/>
      <c r="F29" s="366"/>
      <c r="G29" s="366"/>
      <c r="H29" s="366"/>
      <c r="I29" s="366"/>
      <c r="J29" s="366"/>
      <c r="K29" s="366"/>
      <c r="L29" s="366"/>
      <c r="M29" s="366"/>
      <c r="N29" s="366"/>
      <c r="O29" s="366"/>
      <c r="P29" s="366"/>
      <c r="Q29" s="367"/>
    </row>
    <row r="30" spans="1:17" x14ac:dyDescent="0.3">
      <c r="A30" s="552" t="s">
        <v>33</v>
      </c>
      <c r="B30" s="553"/>
      <c r="C30" s="553"/>
      <c r="D30" s="553"/>
      <c r="E30" s="553"/>
      <c r="F30" s="553"/>
      <c r="G30" s="553"/>
      <c r="H30" s="553"/>
      <c r="I30" s="553"/>
      <c r="J30" s="553"/>
      <c r="K30" s="553"/>
      <c r="L30" s="553"/>
      <c r="M30" s="553"/>
      <c r="N30" s="553"/>
      <c r="O30" s="553"/>
      <c r="P30" s="553"/>
      <c r="Q30" s="554"/>
    </row>
    <row r="31" spans="1:17" x14ac:dyDescent="0.3">
      <c r="A31" s="552" t="s">
        <v>34</v>
      </c>
      <c r="B31" s="553"/>
      <c r="C31" s="553"/>
      <c r="D31" s="553"/>
      <c r="E31" s="553"/>
      <c r="F31" s="553"/>
      <c r="G31" s="553"/>
      <c r="H31" s="553"/>
      <c r="I31" s="553"/>
      <c r="J31" s="553"/>
      <c r="K31" s="553"/>
      <c r="L31" s="553"/>
      <c r="M31" s="553"/>
      <c r="N31" s="553"/>
      <c r="O31" s="553"/>
      <c r="P31" s="553"/>
      <c r="Q31" s="554"/>
    </row>
    <row r="32" spans="1:17" ht="30" customHeight="1" x14ac:dyDescent="0.3">
      <c r="A32" s="574" t="s">
        <v>89</v>
      </c>
      <c r="B32" s="575"/>
      <c r="C32" s="529" t="s">
        <v>188</v>
      </c>
      <c r="D32" s="529"/>
      <c r="E32" s="529"/>
      <c r="F32" s="529"/>
      <c r="G32" s="529"/>
      <c r="H32" s="529"/>
      <c r="I32" s="529"/>
      <c r="J32" s="529"/>
      <c r="K32" s="529"/>
      <c r="L32" s="529"/>
      <c r="M32" s="529"/>
      <c r="N32" s="529"/>
      <c r="O32" s="529"/>
      <c r="P32" s="529"/>
      <c r="Q32" s="530"/>
    </row>
    <row r="33" spans="1:17" s="85" customFormat="1" ht="30" customHeight="1" x14ac:dyDescent="0.25">
      <c r="A33" s="574" t="s">
        <v>90</v>
      </c>
      <c r="B33" s="575"/>
      <c r="C33" s="529" t="s">
        <v>189</v>
      </c>
      <c r="D33" s="529"/>
      <c r="E33" s="529"/>
      <c r="F33" s="529"/>
      <c r="G33" s="529"/>
      <c r="H33" s="529"/>
      <c r="I33" s="529"/>
      <c r="J33" s="529"/>
      <c r="K33" s="529"/>
      <c r="L33" s="529"/>
      <c r="M33" s="529"/>
      <c r="N33" s="529"/>
      <c r="O33" s="529"/>
      <c r="P33" s="529"/>
      <c r="Q33" s="530"/>
    </row>
    <row r="34" spans="1:17" s="85" customFormat="1" ht="30" customHeight="1" x14ac:dyDescent="0.25">
      <c r="A34" s="578" t="s">
        <v>91</v>
      </c>
      <c r="B34" s="579"/>
      <c r="C34" s="686" t="s">
        <v>94</v>
      </c>
      <c r="D34" s="686"/>
      <c r="E34" s="686"/>
      <c r="F34" s="686"/>
      <c r="G34" s="686"/>
      <c r="H34" s="686"/>
      <c r="I34" s="686"/>
      <c r="J34" s="686"/>
      <c r="K34" s="686"/>
      <c r="L34" s="686"/>
      <c r="M34" s="686"/>
      <c r="N34" s="686"/>
      <c r="O34" s="686"/>
      <c r="P34" s="686"/>
      <c r="Q34" s="687"/>
    </row>
    <row r="35" spans="1:17" x14ac:dyDescent="0.3">
      <c r="A35" s="70"/>
      <c r="Q35" s="74"/>
    </row>
    <row r="36" spans="1:17" s="21" customFormat="1" x14ac:dyDescent="0.3">
      <c r="A36" s="643" t="s">
        <v>85</v>
      </c>
      <c r="B36" s="644"/>
      <c r="C36" s="644"/>
      <c r="D36" s="644"/>
      <c r="E36" s="644"/>
      <c r="F36" s="644"/>
      <c r="G36" s="644"/>
      <c r="H36" s="644"/>
      <c r="I36" s="644"/>
      <c r="J36" s="644"/>
      <c r="K36" s="644"/>
      <c r="L36" s="644"/>
      <c r="M36" s="644"/>
      <c r="N36" s="644"/>
      <c r="O36" s="644"/>
      <c r="P36" s="644"/>
      <c r="Q36" s="645"/>
    </row>
    <row r="37" spans="1:17" s="21" customFormat="1" x14ac:dyDescent="0.3">
      <c r="A37" s="99" t="s">
        <v>20</v>
      </c>
      <c r="B37" s="100" t="s">
        <v>21</v>
      </c>
      <c r="C37" s="646" t="s">
        <v>22</v>
      </c>
      <c r="D37" s="646"/>
      <c r="E37" s="100" t="s">
        <v>23</v>
      </c>
      <c r="F37" s="646" t="s">
        <v>24</v>
      </c>
      <c r="G37" s="646"/>
      <c r="H37" s="646" t="s">
        <v>25</v>
      </c>
      <c r="I37" s="646"/>
      <c r="J37" s="646" t="s">
        <v>26</v>
      </c>
      <c r="K37" s="646"/>
      <c r="L37" s="646" t="s">
        <v>27</v>
      </c>
      <c r="M37" s="646"/>
      <c r="N37" s="100" t="s">
        <v>28</v>
      </c>
      <c r="O37" s="100" t="s">
        <v>29</v>
      </c>
      <c r="P37" s="100" t="s">
        <v>30</v>
      </c>
      <c r="Q37" s="101" t="s">
        <v>31</v>
      </c>
    </row>
    <row r="38" spans="1:17" s="21" customFormat="1" x14ac:dyDescent="0.3">
      <c r="A38" s="102">
        <v>3</v>
      </c>
      <c r="B38" s="103">
        <v>8</v>
      </c>
      <c r="C38" s="343">
        <v>12</v>
      </c>
      <c r="D38" s="343"/>
      <c r="E38" s="103">
        <v>9</v>
      </c>
      <c r="F38" s="343">
        <v>12</v>
      </c>
      <c r="G38" s="343"/>
      <c r="H38" s="343">
        <v>12</v>
      </c>
      <c r="I38" s="343"/>
      <c r="J38" s="343">
        <v>13</v>
      </c>
      <c r="K38" s="343"/>
      <c r="L38" s="343">
        <v>9</v>
      </c>
      <c r="M38" s="343"/>
      <c r="N38" s="104">
        <v>11</v>
      </c>
      <c r="O38" s="104">
        <v>8</v>
      </c>
      <c r="P38" s="104">
        <v>7</v>
      </c>
      <c r="Q38" s="105">
        <v>5</v>
      </c>
    </row>
    <row r="39" spans="1:17" s="21" customFormat="1" x14ac:dyDescent="0.3">
      <c r="A39" s="10"/>
      <c r="F39" s="239"/>
      <c r="O39" s="210" t="s">
        <v>32</v>
      </c>
      <c r="P39" s="650">
        <f>+A38+B38+C38+E38+F38+H38+J38+L38+N38+O38+P38+Q38</f>
        <v>109</v>
      </c>
      <c r="Q39" s="651"/>
    </row>
    <row r="40" spans="1:17" s="21" customFormat="1" x14ac:dyDescent="0.3">
      <c r="A40" s="10"/>
      <c r="F40" s="239"/>
      <c r="J40" s="210"/>
      <c r="Q40" s="14"/>
    </row>
    <row r="41" spans="1:17" s="21" customFormat="1" ht="12" customHeight="1" x14ac:dyDescent="0.3">
      <c r="A41" s="10"/>
      <c r="F41" s="239"/>
      <c r="J41" s="210"/>
      <c r="Q41" s="14"/>
    </row>
    <row r="42" spans="1:17" s="21" customFormat="1" hidden="1" x14ac:dyDescent="0.3">
      <c r="A42" s="713"/>
      <c r="B42" s="714"/>
      <c r="C42" s="714"/>
      <c r="D42" s="714"/>
      <c r="E42" s="714"/>
      <c r="F42" s="714"/>
      <c r="G42" s="714"/>
      <c r="H42" s="714"/>
      <c r="I42" s="714"/>
      <c r="J42" s="714"/>
      <c r="K42" s="714"/>
      <c r="L42" s="714"/>
      <c r="M42" s="714"/>
      <c r="N42" s="714"/>
      <c r="O42" s="714"/>
      <c r="P42" s="714"/>
      <c r="Q42" s="715"/>
    </row>
    <row r="43" spans="1:17" s="21" customFormat="1" x14ac:dyDescent="0.3">
      <c r="A43" s="365" t="s">
        <v>36</v>
      </c>
      <c r="B43" s="366"/>
      <c r="C43" s="366"/>
      <c r="D43" s="366"/>
      <c r="E43" s="366"/>
      <c r="F43" s="366"/>
      <c r="G43" s="366"/>
      <c r="H43" s="366"/>
      <c r="I43" s="366"/>
      <c r="J43" s="366"/>
      <c r="K43" s="366"/>
      <c r="L43" s="366"/>
      <c r="M43" s="366"/>
      <c r="N43" s="366"/>
      <c r="O43" s="366"/>
      <c r="P43" s="366"/>
      <c r="Q43" s="367"/>
    </row>
    <row r="44" spans="1:17" s="21" customFormat="1" x14ac:dyDescent="0.3">
      <c r="A44" s="574" t="s">
        <v>35</v>
      </c>
      <c r="B44" s="575"/>
      <c r="C44" s="359" t="s">
        <v>190</v>
      </c>
      <c r="D44" s="359"/>
      <c r="E44" s="359"/>
      <c r="F44" s="359"/>
      <c r="G44" s="359"/>
      <c r="H44" s="359"/>
      <c r="I44" s="359"/>
      <c r="J44" s="359"/>
      <c r="K44" s="359"/>
      <c r="L44" s="359"/>
      <c r="M44" s="359"/>
      <c r="N44" s="359"/>
      <c r="O44" s="359"/>
      <c r="P44" s="359"/>
      <c r="Q44" s="717"/>
    </row>
    <row r="45" spans="1:17" s="21" customFormat="1" x14ac:dyDescent="0.3">
      <c r="A45" s="574" t="s">
        <v>59</v>
      </c>
      <c r="B45" s="575"/>
      <c r="C45" s="359" t="s">
        <v>191</v>
      </c>
      <c r="D45" s="359"/>
      <c r="E45" s="359"/>
      <c r="F45" s="359"/>
      <c r="G45" s="359"/>
      <c r="H45" s="359"/>
      <c r="I45" s="359"/>
      <c r="J45" s="359"/>
      <c r="K45" s="359"/>
      <c r="L45" s="359"/>
      <c r="M45" s="359"/>
      <c r="N45" s="359"/>
      <c r="O45" s="359"/>
      <c r="P45" s="359"/>
      <c r="Q45" s="717"/>
    </row>
    <row r="46" spans="1:17" s="21" customFormat="1" x14ac:dyDescent="0.3">
      <c r="A46" s="578" t="s">
        <v>91</v>
      </c>
      <c r="B46" s="579"/>
      <c r="C46" s="363" t="s">
        <v>93</v>
      </c>
      <c r="D46" s="363"/>
      <c r="E46" s="363"/>
      <c r="F46" s="363"/>
      <c r="G46" s="363"/>
      <c r="H46" s="363"/>
      <c r="I46" s="363"/>
      <c r="J46" s="363"/>
      <c r="K46" s="363"/>
      <c r="L46" s="363"/>
      <c r="M46" s="363"/>
      <c r="N46" s="363"/>
      <c r="O46" s="363"/>
      <c r="P46" s="363"/>
      <c r="Q46" s="364"/>
    </row>
    <row r="47" spans="1:17" s="21" customFormat="1" x14ac:dyDescent="0.3">
      <c r="A47" s="10"/>
      <c r="F47" s="239"/>
      <c r="Q47" s="14"/>
    </row>
    <row r="48" spans="1:17" s="21" customFormat="1" ht="1.5" customHeight="1" x14ac:dyDescent="0.3">
      <c r="A48" s="441" t="s">
        <v>85</v>
      </c>
      <c r="B48" s="442"/>
      <c r="C48" s="442"/>
      <c r="D48" s="442"/>
      <c r="E48" s="442"/>
      <c r="F48" s="442"/>
      <c r="G48" s="442"/>
      <c r="H48" s="442"/>
      <c r="I48" s="442"/>
      <c r="J48" s="442"/>
      <c r="K48" s="442"/>
      <c r="L48" s="442"/>
      <c r="M48" s="442"/>
      <c r="N48" s="442"/>
      <c r="O48" s="442"/>
      <c r="P48" s="442"/>
      <c r="Q48" s="443"/>
    </row>
    <row r="49" spans="1:17" s="21" customFormat="1" hidden="1" x14ac:dyDescent="0.3">
      <c r="A49" s="119" t="s">
        <v>20</v>
      </c>
      <c r="B49" s="240" t="s">
        <v>21</v>
      </c>
      <c r="C49" s="716" t="s">
        <v>22</v>
      </c>
      <c r="D49" s="716"/>
      <c r="E49" s="240" t="s">
        <v>23</v>
      </c>
      <c r="F49" s="716" t="s">
        <v>24</v>
      </c>
      <c r="G49" s="716"/>
      <c r="H49" s="716" t="s">
        <v>25</v>
      </c>
      <c r="I49" s="716"/>
      <c r="J49" s="716" t="s">
        <v>26</v>
      </c>
      <c r="K49" s="716"/>
      <c r="L49" s="716" t="s">
        <v>27</v>
      </c>
      <c r="M49" s="716"/>
      <c r="N49" s="240" t="s">
        <v>28</v>
      </c>
      <c r="O49" s="240" t="s">
        <v>29</v>
      </c>
      <c r="P49" s="240" t="s">
        <v>30</v>
      </c>
      <c r="Q49" s="120" t="s">
        <v>31</v>
      </c>
    </row>
    <row r="50" spans="1:17" s="21" customFormat="1" x14ac:dyDescent="0.3">
      <c r="A50" s="643" t="s">
        <v>85</v>
      </c>
      <c r="B50" s="644"/>
      <c r="C50" s="644"/>
      <c r="D50" s="644"/>
      <c r="E50" s="644"/>
      <c r="F50" s="644"/>
      <c r="G50" s="644"/>
      <c r="H50" s="644"/>
      <c r="I50" s="644"/>
      <c r="J50" s="644"/>
      <c r="K50" s="644"/>
      <c r="L50" s="644"/>
      <c r="M50" s="644"/>
      <c r="N50" s="644"/>
      <c r="O50" s="644"/>
      <c r="P50" s="644"/>
      <c r="Q50" s="645"/>
    </row>
    <row r="51" spans="1:17" s="21" customFormat="1" x14ac:dyDescent="0.3">
      <c r="A51" s="99" t="s">
        <v>20</v>
      </c>
      <c r="B51" s="100" t="s">
        <v>21</v>
      </c>
      <c r="C51" s="646" t="s">
        <v>22</v>
      </c>
      <c r="D51" s="646"/>
      <c r="E51" s="100" t="s">
        <v>23</v>
      </c>
      <c r="F51" s="646" t="s">
        <v>24</v>
      </c>
      <c r="G51" s="646"/>
      <c r="H51" s="646" t="s">
        <v>25</v>
      </c>
      <c r="I51" s="646"/>
      <c r="J51" s="646" t="s">
        <v>26</v>
      </c>
      <c r="K51" s="646"/>
      <c r="L51" s="646" t="s">
        <v>27</v>
      </c>
      <c r="M51" s="646"/>
      <c r="N51" s="100" t="s">
        <v>28</v>
      </c>
      <c r="O51" s="100" t="s">
        <v>29</v>
      </c>
      <c r="P51" s="100" t="s">
        <v>30</v>
      </c>
      <c r="Q51" s="101" t="s">
        <v>31</v>
      </c>
    </row>
    <row r="52" spans="1:17" s="21" customFormat="1" x14ac:dyDescent="0.3">
      <c r="A52" s="121">
        <v>140</v>
      </c>
      <c r="B52" s="122">
        <v>140</v>
      </c>
      <c r="C52" s="349">
        <v>140</v>
      </c>
      <c r="D52" s="349"/>
      <c r="E52" s="122">
        <v>140</v>
      </c>
      <c r="F52" s="349">
        <v>140</v>
      </c>
      <c r="G52" s="349"/>
      <c r="H52" s="349">
        <v>140</v>
      </c>
      <c r="I52" s="349"/>
      <c r="J52" s="349">
        <v>140</v>
      </c>
      <c r="K52" s="349"/>
      <c r="L52" s="349">
        <v>140</v>
      </c>
      <c r="M52" s="349"/>
      <c r="N52" s="123">
        <v>140</v>
      </c>
      <c r="O52" s="123">
        <v>140</v>
      </c>
      <c r="P52" s="123">
        <v>140</v>
      </c>
      <c r="Q52" s="124">
        <v>140</v>
      </c>
    </row>
    <row r="53" spans="1:17" s="21" customFormat="1" x14ac:dyDescent="0.3">
      <c r="A53" s="10"/>
      <c r="F53" s="239"/>
      <c r="O53" s="210" t="s">
        <v>32</v>
      </c>
      <c r="P53" s="650">
        <v>140</v>
      </c>
      <c r="Q53" s="651"/>
    </row>
    <row r="54" spans="1:17" s="21" customFormat="1" x14ac:dyDescent="0.3">
      <c r="A54" s="10"/>
      <c r="F54" s="239"/>
      <c r="O54" s="210"/>
      <c r="P54" s="109"/>
      <c r="Q54" s="110"/>
    </row>
    <row r="55" spans="1:17" s="21" customFormat="1" ht="17.25" customHeight="1" x14ac:dyDescent="0.3">
      <c r="A55" s="732" t="s">
        <v>87</v>
      </c>
      <c r="B55" s="733"/>
      <c r="C55" s="733"/>
      <c r="D55" s="733"/>
      <c r="E55" s="733"/>
      <c r="F55" s="733"/>
      <c r="G55" s="733"/>
      <c r="H55" s="733"/>
      <c r="I55" s="733"/>
      <c r="J55" s="733"/>
      <c r="K55" s="733"/>
      <c r="L55" s="733"/>
      <c r="M55" s="733"/>
      <c r="N55" s="733"/>
      <c r="O55" s="733"/>
      <c r="P55" s="734">
        <f>P39/P53</f>
        <v>0.77857142857142858</v>
      </c>
      <c r="Q55" s="735"/>
    </row>
    <row r="56" spans="1:17" s="21" customFormat="1" ht="4.7" customHeight="1" x14ac:dyDescent="0.3">
      <c r="A56" s="10"/>
      <c r="F56" s="239"/>
      <c r="O56" s="210"/>
      <c r="P56" s="125"/>
      <c r="Q56" s="14"/>
    </row>
    <row r="57" spans="1:17" s="21" customFormat="1" x14ac:dyDescent="0.3">
      <c r="A57" s="365" t="s">
        <v>86</v>
      </c>
      <c r="B57" s="366"/>
      <c r="C57" s="366"/>
      <c r="D57" s="366"/>
      <c r="E57" s="366"/>
      <c r="F57" s="366"/>
      <c r="G57" s="366"/>
      <c r="H57" s="366"/>
      <c r="I57" s="366"/>
      <c r="J57" s="366"/>
      <c r="K57" s="366"/>
      <c r="L57" s="366"/>
      <c r="M57" s="366"/>
      <c r="N57" s="366"/>
      <c r="O57" s="366"/>
      <c r="P57" s="366"/>
      <c r="Q57" s="367"/>
    </row>
    <row r="58" spans="1:17" s="21" customFormat="1" x14ac:dyDescent="0.3">
      <c r="A58" s="552" t="s">
        <v>33</v>
      </c>
      <c r="B58" s="553"/>
      <c r="C58" s="553"/>
      <c r="D58" s="553"/>
      <c r="E58" s="553"/>
      <c r="F58" s="553"/>
      <c r="G58" s="553"/>
      <c r="H58" s="553"/>
      <c r="I58" s="553"/>
      <c r="J58" s="553"/>
      <c r="K58" s="553"/>
      <c r="L58" s="553"/>
      <c r="M58" s="553"/>
      <c r="N58" s="553"/>
      <c r="O58" s="553"/>
      <c r="P58" s="553"/>
      <c r="Q58" s="554"/>
    </row>
    <row r="59" spans="1:17" s="21" customFormat="1" x14ac:dyDescent="0.3">
      <c r="A59" s="552" t="s">
        <v>34</v>
      </c>
      <c r="B59" s="553"/>
      <c r="C59" s="553"/>
      <c r="D59" s="553"/>
      <c r="E59" s="553"/>
      <c r="F59" s="553"/>
      <c r="G59" s="553"/>
      <c r="H59" s="553"/>
      <c r="I59" s="553"/>
      <c r="J59" s="553"/>
      <c r="K59" s="553"/>
      <c r="L59" s="553"/>
      <c r="M59" s="553"/>
      <c r="N59" s="553"/>
      <c r="O59" s="553"/>
      <c r="P59" s="553"/>
      <c r="Q59" s="554"/>
    </row>
    <row r="60" spans="1:17" s="21" customFormat="1" x14ac:dyDescent="0.3">
      <c r="A60" s="574" t="s">
        <v>35</v>
      </c>
      <c r="B60" s="575"/>
      <c r="C60" s="529" t="s">
        <v>188</v>
      </c>
      <c r="D60" s="529"/>
      <c r="E60" s="529"/>
      <c r="F60" s="529"/>
      <c r="G60" s="529"/>
      <c r="H60" s="529"/>
      <c r="I60" s="529"/>
      <c r="J60" s="529"/>
      <c r="K60" s="529"/>
      <c r="L60" s="529"/>
      <c r="M60" s="529"/>
      <c r="N60" s="529"/>
      <c r="O60" s="529"/>
      <c r="P60" s="529"/>
      <c r="Q60" s="530"/>
    </row>
    <row r="61" spans="1:17" s="21" customFormat="1" x14ac:dyDescent="0.3">
      <c r="A61" s="574" t="s">
        <v>59</v>
      </c>
      <c r="B61" s="575"/>
      <c r="C61" s="529" t="s">
        <v>189</v>
      </c>
      <c r="D61" s="529"/>
      <c r="E61" s="529"/>
      <c r="F61" s="529"/>
      <c r="G61" s="529"/>
      <c r="H61" s="529"/>
      <c r="I61" s="529"/>
      <c r="J61" s="529"/>
      <c r="K61" s="529"/>
      <c r="L61" s="529"/>
      <c r="M61" s="529"/>
      <c r="N61" s="529"/>
      <c r="O61" s="529"/>
      <c r="P61" s="529"/>
      <c r="Q61" s="530"/>
    </row>
    <row r="62" spans="1:17" s="21" customFormat="1" x14ac:dyDescent="0.3">
      <c r="A62" s="578" t="s">
        <v>91</v>
      </c>
      <c r="B62" s="579"/>
      <c r="C62" s="718" t="s">
        <v>94</v>
      </c>
      <c r="D62" s="718"/>
      <c r="E62" s="718"/>
      <c r="F62" s="718"/>
      <c r="G62" s="718"/>
      <c r="H62" s="718"/>
      <c r="I62" s="718"/>
      <c r="J62" s="718"/>
      <c r="K62" s="718"/>
      <c r="L62" s="718"/>
      <c r="M62" s="718"/>
      <c r="N62" s="718"/>
      <c r="O62" s="718"/>
      <c r="P62" s="718"/>
      <c r="Q62" s="719"/>
    </row>
    <row r="63" spans="1:17" s="21" customFormat="1" x14ac:dyDescent="0.3">
      <c r="A63" s="10"/>
      <c r="F63" s="239"/>
      <c r="Q63" s="14"/>
    </row>
    <row r="64" spans="1:17" s="21" customFormat="1" ht="28.5" customHeight="1" x14ac:dyDescent="0.3">
      <c r="A64" s="643" t="s">
        <v>85</v>
      </c>
      <c r="B64" s="644"/>
      <c r="C64" s="644"/>
      <c r="D64" s="644"/>
      <c r="E64" s="644"/>
      <c r="F64" s="644"/>
      <c r="G64" s="644"/>
      <c r="H64" s="644"/>
      <c r="I64" s="644"/>
      <c r="J64" s="644"/>
      <c r="K64" s="644"/>
      <c r="L64" s="644"/>
      <c r="M64" s="644"/>
      <c r="N64" s="644"/>
      <c r="O64" s="644"/>
      <c r="P64" s="644"/>
      <c r="Q64" s="645"/>
    </row>
    <row r="65" spans="1:17" s="21" customFormat="1" x14ac:dyDescent="0.3">
      <c r="A65" s="99" t="s">
        <v>20</v>
      </c>
      <c r="B65" s="100" t="s">
        <v>21</v>
      </c>
      <c r="C65" s="646" t="s">
        <v>22</v>
      </c>
      <c r="D65" s="646"/>
      <c r="E65" s="100" t="s">
        <v>23</v>
      </c>
      <c r="F65" s="646" t="s">
        <v>24</v>
      </c>
      <c r="G65" s="646"/>
      <c r="H65" s="646" t="s">
        <v>25</v>
      </c>
      <c r="I65" s="646"/>
      <c r="J65" s="646" t="s">
        <v>26</v>
      </c>
      <c r="K65" s="646"/>
      <c r="L65" s="646" t="s">
        <v>27</v>
      </c>
      <c r="M65" s="646"/>
      <c r="N65" s="100" t="s">
        <v>28</v>
      </c>
      <c r="O65" s="100" t="s">
        <v>29</v>
      </c>
      <c r="P65" s="100" t="s">
        <v>30</v>
      </c>
      <c r="Q65" s="101" t="s">
        <v>31</v>
      </c>
    </row>
    <row r="66" spans="1:17" s="21" customFormat="1" x14ac:dyDescent="0.3">
      <c r="A66" s="102"/>
      <c r="B66" s="103"/>
      <c r="C66" s="343"/>
      <c r="D66" s="343"/>
      <c r="E66" s="103"/>
      <c r="F66" s="343"/>
      <c r="G66" s="343"/>
      <c r="H66" s="343"/>
      <c r="I66" s="343"/>
      <c r="J66" s="343"/>
      <c r="K66" s="343"/>
      <c r="L66" s="343"/>
      <c r="M66" s="343"/>
      <c r="N66" s="104"/>
      <c r="O66" s="104"/>
      <c r="P66" s="104"/>
      <c r="Q66" s="105"/>
    </row>
    <row r="67" spans="1:17" s="21" customFormat="1" x14ac:dyDescent="0.3">
      <c r="A67" s="10"/>
      <c r="F67" s="239"/>
      <c r="O67" s="210" t="s">
        <v>32</v>
      </c>
      <c r="P67" s="650"/>
      <c r="Q67" s="651"/>
    </row>
    <row r="68" spans="1:17" s="21" customFormat="1" x14ac:dyDescent="0.3">
      <c r="A68" s="713"/>
      <c r="B68" s="714"/>
      <c r="C68" s="714"/>
      <c r="D68" s="714"/>
      <c r="E68" s="714"/>
      <c r="F68" s="714"/>
      <c r="G68" s="714"/>
      <c r="H68" s="714"/>
      <c r="I68" s="714"/>
      <c r="J68" s="714"/>
      <c r="K68" s="714"/>
      <c r="L68" s="714"/>
      <c r="M68" s="714"/>
      <c r="N68" s="714"/>
      <c r="O68" s="714"/>
      <c r="P68" s="714"/>
      <c r="Q68" s="715"/>
    </row>
    <row r="69" spans="1:17" s="21" customFormat="1" x14ac:dyDescent="0.3">
      <c r="A69" s="365" t="s">
        <v>36</v>
      </c>
      <c r="B69" s="366"/>
      <c r="C69" s="366"/>
      <c r="D69" s="366"/>
      <c r="E69" s="366"/>
      <c r="F69" s="366"/>
      <c r="G69" s="366"/>
      <c r="H69" s="366"/>
      <c r="I69" s="366"/>
      <c r="J69" s="366"/>
      <c r="K69" s="366"/>
      <c r="L69" s="366"/>
      <c r="M69" s="366"/>
      <c r="N69" s="366"/>
      <c r="O69" s="366"/>
      <c r="P69" s="366"/>
      <c r="Q69" s="367"/>
    </row>
    <row r="70" spans="1:17" s="21" customFormat="1" x14ac:dyDescent="0.3">
      <c r="A70" s="574" t="s">
        <v>35</v>
      </c>
      <c r="B70" s="575"/>
      <c r="C70" s="529" t="s">
        <v>216</v>
      </c>
      <c r="D70" s="529"/>
      <c r="E70" s="529"/>
      <c r="F70" s="529"/>
      <c r="G70" s="529"/>
      <c r="H70" s="529"/>
      <c r="I70" s="529"/>
      <c r="J70" s="529"/>
      <c r="K70" s="529"/>
      <c r="L70" s="529"/>
      <c r="M70" s="529"/>
      <c r="N70" s="529"/>
      <c r="O70" s="529"/>
      <c r="P70" s="529"/>
      <c r="Q70" s="530"/>
    </row>
    <row r="71" spans="1:17" s="21" customFormat="1" x14ac:dyDescent="0.3">
      <c r="A71" s="574" t="s">
        <v>59</v>
      </c>
      <c r="B71" s="575"/>
      <c r="C71" s="529" t="s">
        <v>189</v>
      </c>
      <c r="D71" s="529"/>
      <c r="E71" s="529"/>
      <c r="F71" s="529"/>
      <c r="G71" s="529"/>
      <c r="H71" s="529"/>
      <c r="I71" s="529"/>
      <c r="J71" s="529"/>
      <c r="K71" s="529"/>
      <c r="L71" s="529"/>
      <c r="M71" s="529"/>
      <c r="N71" s="529"/>
      <c r="O71" s="529"/>
      <c r="P71" s="529"/>
      <c r="Q71" s="530"/>
    </row>
    <row r="72" spans="1:17" s="21" customFormat="1" x14ac:dyDescent="0.3">
      <c r="A72" s="578" t="s">
        <v>91</v>
      </c>
      <c r="B72" s="579"/>
      <c r="C72" s="718" t="s">
        <v>93</v>
      </c>
      <c r="D72" s="718"/>
      <c r="E72" s="718"/>
      <c r="F72" s="718"/>
      <c r="G72" s="718"/>
      <c r="H72" s="718"/>
      <c r="I72" s="718"/>
      <c r="J72" s="718"/>
      <c r="K72" s="718"/>
      <c r="L72" s="718"/>
      <c r="M72" s="718"/>
      <c r="N72" s="718"/>
      <c r="O72" s="718"/>
      <c r="P72" s="718"/>
      <c r="Q72" s="719"/>
    </row>
    <row r="73" spans="1:17" s="21" customFormat="1" x14ac:dyDescent="0.3">
      <c r="A73" s="10"/>
      <c r="F73" s="239"/>
      <c r="Q73" s="14"/>
    </row>
    <row r="74" spans="1:17" s="21" customFormat="1" x14ac:dyDescent="0.3">
      <c r="A74" s="643" t="s">
        <v>85</v>
      </c>
      <c r="B74" s="644"/>
      <c r="C74" s="644"/>
      <c r="D74" s="644"/>
      <c r="E74" s="644"/>
      <c r="F74" s="644"/>
      <c r="G74" s="644"/>
      <c r="H74" s="644"/>
      <c r="I74" s="644"/>
      <c r="J74" s="644"/>
      <c r="K74" s="644"/>
      <c r="L74" s="644"/>
      <c r="M74" s="644"/>
      <c r="N74" s="644"/>
      <c r="O74" s="644"/>
      <c r="P74" s="644"/>
      <c r="Q74" s="645"/>
    </row>
    <row r="75" spans="1:17" s="21" customFormat="1" x14ac:dyDescent="0.3">
      <c r="A75" s="99" t="s">
        <v>20</v>
      </c>
      <c r="B75" s="100" t="s">
        <v>21</v>
      </c>
      <c r="C75" s="646" t="s">
        <v>22</v>
      </c>
      <c r="D75" s="646"/>
      <c r="E75" s="100" t="s">
        <v>23</v>
      </c>
      <c r="F75" s="646" t="s">
        <v>24</v>
      </c>
      <c r="G75" s="646"/>
      <c r="H75" s="646" t="s">
        <v>25</v>
      </c>
      <c r="I75" s="646"/>
      <c r="J75" s="646" t="s">
        <v>26</v>
      </c>
      <c r="K75" s="646"/>
      <c r="L75" s="646" t="s">
        <v>27</v>
      </c>
      <c r="M75" s="646"/>
      <c r="N75" s="100" t="s">
        <v>28</v>
      </c>
      <c r="O75" s="100" t="s">
        <v>29</v>
      </c>
      <c r="P75" s="100" t="s">
        <v>30</v>
      </c>
      <c r="Q75" s="101" t="s">
        <v>31</v>
      </c>
    </row>
    <row r="76" spans="1:17" s="21" customFormat="1" x14ac:dyDescent="0.3">
      <c r="A76" s="121">
        <v>140</v>
      </c>
      <c r="B76" s="122">
        <v>140</v>
      </c>
      <c r="C76" s="349">
        <v>140</v>
      </c>
      <c r="D76" s="349"/>
      <c r="E76" s="122">
        <v>140</v>
      </c>
      <c r="F76" s="349">
        <v>140</v>
      </c>
      <c r="G76" s="349"/>
      <c r="H76" s="349">
        <v>140</v>
      </c>
      <c r="I76" s="349"/>
      <c r="J76" s="349">
        <v>140</v>
      </c>
      <c r="K76" s="349"/>
      <c r="L76" s="349">
        <v>140</v>
      </c>
      <c r="M76" s="349"/>
      <c r="N76" s="123">
        <v>140</v>
      </c>
      <c r="O76" s="123">
        <v>140</v>
      </c>
      <c r="P76" s="123">
        <v>140</v>
      </c>
      <c r="Q76" s="124">
        <v>140</v>
      </c>
    </row>
    <row r="77" spans="1:17" s="21" customFormat="1" x14ac:dyDescent="0.3">
      <c r="A77" s="10"/>
      <c r="F77" s="239"/>
      <c r="O77" s="210" t="s">
        <v>32</v>
      </c>
      <c r="P77" s="650">
        <v>140</v>
      </c>
      <c r="Q77" s="651"/>
    </row>
    <row r="78" spans="1:17" s="21" customFormat="1" x14ac:dyDescent="0.3">
      <c r="A78" s="10"/>
      <c r="F78" s="239"/>
      <c r="O78" s="210"/>
      <c r="P78" s="126"/>
      <c r="Q78" s="127"/>
    </row>
    <row r="79" spans="1:17" s="21" customFormat="1" x14ac:dyDescent="0.3">
      <c r="A79" s="732" t="s">
        <v>88</v>
      </c>
      <c r="B79" s="733"/>
      <c r="C79" s="733"/>
      <c r="D79" s="733"/>
      <c r="E79" s="733"/>
      <c r="F79" s="733"/>
      <c r="G79" s="733"/>
      <c r="H79" s="733"/>
      <c r="I79" s="733"/>
      <c r="J79" s="733"/>
      <c r="K79" s="733"/>
      <c r="L79" s="733"/>
      <c r="M79" s="733"/>
      <c r="N79" s="733"/>
      <c r="O79" s="733"/>
      <c r="P79" s="736">
        <f>P67/P77</f>
        <v>0</v>
      </c>
      <c r="Q79" s="737"/>
    </row>
    <row r="80" spans="1:17" s="21" customFormat="1" x14ac:dyDescent="0.3">
      <c r="A80" s="10"/>
      <c r="F80" s="239"/>
      <c r="Q80" s="14"/>
    </row>
    <row r="81" spans="1:17" s="21" customFormat="1" x14ac:dyDescent="0.3">
      <c r="A81" s="738" t="s">
        <v>83</v>
      </c>
      <c r="B81" s="739"/>
      <c r="C81" s="739"/>
      <c r="D81" s="739"/>
      <c r="E81" s="739"/>
      <c r="F81" s="739"/>
      <c r="G81" s="739"/>
      <c r="H81" s="739"/>
      <c r="I81" s="739"/>
      <c r="J81" s="739"/>
      <c r="K81" s="739"/>
      <c r="L81" s="739"/>
      <c r="M81" s="739"/>
      <c r="N81" s="739"/>
      <c r="O81" s="739"/>
      <c r="P81" s="740">
        <f>(P79/P55)</f>
        <v>0</v>
      </c>
      <c r="Q81" s="741"/>
    </row>
    <row r="82" spans="1:17" s="21" customFormat="1" x14ac:dyDescent="0.3">
      <c r="A82" s="10"/>
      <c r="F82" s="239"/>
      <c r="Q82" s="14"/>
    </row>
    <row r="83" spans="1:17" s="21" customFormat="1" x14ac:dyDescent="0.3">
      <c r="A83" s="724" t="s">
        <v>95</v>
      </c>
      <c r="B83" s="725"/>
      <c r="C83" s="725"/>
      <c r="D83" s="418"/>
      <c r="E83" s="418"/>
      <c r="F83" s="418"/>
      <c r="G83" s="418"/>
      <c r="H83" s="418"/>
      <c r="I83" s="418"/>
      <c r="J83" s="418"/>
      <c r="K83" s="418"/>
      <c r="L83" s="418"/>
      <c r="M83" s="418"/>
      <c r="N83" s="418"/>
      <c r="O83" s="418"/>
      <c r="P83" s="418"/>
      <c r="Q83" s="728"/>
    </row>
    <row r="84" spans="1:17" s="21" customFormat="1" ht="56.25" customHeight="1" x14ac:dyDescent="0.3">
      <c r="A84" s="726"/>
      <c r="B84" s="727"/>
      <c r="C84" s="727"/>
      <c r="D84" s="729"/>
      <c r="E84" s="729"/>
      <c r="F84" s="729"/>
      <c r="G84" s="729"/>
      <c r="H84" s="729"/>
      <c r="I84" s="729"/>
      <c r="J84" s="729"/>
      <c r="K84" s="729"/>
      <c r="L84" s="729"/>
      <c r="M84" s="729"/>
      <c r="N84" s="729"/>
      <c r="O84" s="729"/>
      <c r="P84" s="729"/>
      <c r="Q84" s="730"/>
    </row>
    <row r="85" spans="1:17" s="21" customFormat="1" x14ac:dyDescent="0.3">
      <c r="A85" s="10"/>
      <c r="F85" s="239"/>
      <c r="Q85" s="14"/>
    </row>
    <row r="86" spans="1:17" s="21" customFormat="1" x14ac:dyDescent="0.3">
      <c r="A86" s="677" t="s">
        <v>96</v>
      </c>
      <c r="B86" s="678"/>
      <c r="C86" s="678"/>
      <c r="D86" s="678"/>
      <c r="F86" s="239"/>
      <c r="Q86" s="14"/>
    </row>
    <row r="87" spans="1:17" s="21" customFormat="1" x14ac:dyDescent="0.3">
      <c r="A87" s="10"/>
      <c r="F87" s="239"/>
      <c r="Q87" s="14"/>
    </row>
    <row r="88" spans="1:17" s="21" customFormat="1" x14ac:dyDescent="0.3">
      <c r="A88" s="10"/>
      <c r="F88" s="239"/>
      <c r="Q88" s="14"/>
    </row>
    <row r="89" spans="1:17" s="21" customFormat="1" x14ac:dyDescent="0.3">
      <c r="A89" s="365" t="s">
        <v>355</v>
      </c>
      <c r="B89" s="366"/>
      <c r="C89" s="366"/>
      <c r="D89" s="366"/>
      <c r="E89" s="366"/>
      <c r="F89" s="366"/>
      <c r="G89" s="366"/>
      <c r="H89" s="366"/>
      <c r="I89" s="366"/>
      <c r="J89" s="366"/>
      <c r="K89" s="366"/>
      <c r="L89" s="366"/>
      <c r="M89" s="366"/>
      <c r="N89" s="366"/>
      <c r="O89" s="366"/>
      <c r="P89" s="366"/>
      <c r="Q89" s="367"/>
    </row>
    <row r="90" spans="1:17" s="21" customFormat="1" x14ac:dyDescent="0.3">
      <c r="A90" s="580" t="s">
        <v>65</v>
      </c>
      <c r="B90" s="488" t="s">
        <v>59</v>
      </c>
      <c r="C90" s="731" t="s">
        <v>66</v>
      </c>
      <c r="D90" s="731"/>
      <c r="E90" s="731"/>
      <c r="F90" s="731"/>
      <c r="G90" s="731"/>
      <c r="H90" s="731"/>
      <c r="I90" s="731"/>
      <c r="J90" s="731"/>
      <c r="K90" s="731"/>
      <c r="L90" s="731"/>
      <c r="M90" s="731"/>
      <c r="N90" s="731"/>
      <c r="O90" s="731"/>
      <c r="P90" s="488" t="s">
        <v>80</v>
      </c>
      <c r="Q90" s="489" t="s">
        <v>81</v>
      </c>
    </row>
    <row r="91" spans="1:17" s="21" customFormat="1" ht="38.25" customHeight="1" x14ac:dyDescent="0.3">
      <c r="A91" s="580"/>
      <c r="B91" s="488"/>
      <c r="C91" s="59" t="s">
        <v>67</v>
      </c>
      <c r="D91" s="59" t="s">
        <v>68</v>
      </c>
      <c r="E91" s="59" t="s">
        <v>69</v>
      </c>
      <c r="F91" s="57" t="s">
        <v>70</v>
      </c>
      <c r="G91" s="59" t="s">
        <v>71</v>
      </c>
      <c r="H91" s="59" t="s">
        <v>72</v>
      </c>
      <c r="I91" s="59" t="s">
        <v>73</v>
      </c>
      <c r="J91" s="59" t="s">
        <v>74</v>
      </c>
      <c r="K91" s="59" t="s">
        <v>75</v>
      </c>
      <c r="L91" s="59" t="s">
        <v>76</v>
      </c>
      <c r="M91" s="59" t="s">
        <v>77</v>
      </c>
      <c r="N91" s="59" t="s">
        <v>78</v>
      </c>
      <c r="O91" s="59" t="s">
        <v>79</v>
      </c>
      <c r="P91" s="488"/>
      <c r="Q91" s="489"/>
    </row>
    <row r="92" spans="1:17" s="21" customFormat="1" ht="37.5" customHeight="1" x14ac:dyDescent="0.3">
      <c r="A92" s="721" t="s">
        <v>206</v>
      </c>
      <c r="B92" s="362" t="s">
        <v>279</v>
      </c>
      <c r="C92" s="141" t="s">
        <v>98</v>
      </c>
      <c r="D92" s="142"/>
      <c r="E92" s="142"/>
      <c r="F92" s="272">
        <v>101490222.51000001</v>
      </c>
      <c r="G92" s="142"/>
      <c r="H92" s="142"/>
      <c r="I92" s="142"/>
      <c r="J92" s="142"/>
      <c r="K92" s="143"/>
      <c r="L92" s="143"/>
      <c r="M92" s="143"/>
      <c r="N92" s="143"/>
      <c r="O92" s="143"/>
      <c r="P92" s="277">
        <f>+SUM(D92:O92)</f>
        <v>101490222.51000001</v>
      </c>
      <c r="Q92" s="720">
        <f>P93/P92</f>
        <v>0.29288636614301572</v>
      </c>
    </row>
    <row r="93" spans="1:17" s="21" customFormat="1" ht="37.5" customHeight="1" x14ac:dyDescent="0.3">
      <c r="A93" s="721"/>
      <c r="B93" s="362"/>
      <c r="C93" s="128" t="s">
        <v>97</v>
      </c>
      <c r="D93" s="50"/>
      <c r="E93" s="50"/>
      <c r="F93" s="273">
        <v>29725102.469999999</v>
      </c>
      <c r="G93" s="50"/>
      <c r="H93" s="50"/>
      <c r="I93" s="50"/>
      <c r="J93" s="50"/>
      <c r="K93" s="49"/>
      <c r="L93" s="49"/>
      <c r="M93" s="49"/>
      <c r="N93" s="49"/>
      <c r="O93" s="49"/>
      <c r="P93" s="278">
        <f>SUM(D93:O93)</f>
        <v>29725102.469999999</v>
      </c>
      <c r="Q93" s="720"/>
    </row>
    <row r="94" spans="1:17" s="21" customFormat="1" ht="21.75" customHeight="1" x14ac:dyDescent="0.3">
      <c r="A94" s="721" t="s">
        <v>192</v>
      </c>
      <c r="B94" s="362" t="s">
        <v>140</v>
      </c>
      <c r="C94" s="141" t="s">
        <v>98</v>
      </c>
      <c r="D94" s="142"/>
      <c r="E94" s="142"/>
      <c r="F94" s="272">
        <v>75014.399999999994</v>
      </c>
      <c r="G94" s="142"/>
      <c r="H94" s="142"/>
      <c r="I94" s="142"/>
      <c r="J94" s="142"/>
      <c r="K94" s="143"/>
      <c r="L94" s="143"/>
      <c r="M94" s="143"/>
      <c r="N94" s="143"/>
      <c r="O94" s="143"/>
      <c r="P94" s="277">
        <f t="shared" ref="P94:P131" si="0">SUM(D94:O94)</f>
        <v>75014.399999999994</v>
      </c>
      <c r="Q94" s="720">
        <f>+P95/P94</f>
        <v>0.11268863044962035</v>
      </c>
    </row>
    <row r="95" spans="1:17" s="21" customFormat="1" ht="21.75" customHeight="1" x14ac:dyDescent="0.3">
      <c r="A95" s="721"/>
      <c r="B95" s="362"/>
      <c r="C95" s="128" t="s">
        <v>97</v>
      </c>
      <c r="D95" s="50"/>
      <c r="E95" s="50"/>
      <c r="F95" s="273">
        <v>8453.27</v>
      </c>
      <c r="G95" s="50"/>
      <c r="H95" s="50"/>
      <c r="I95" s="50"/>
      <c r="J95" s="50"/>
      <c r="K95" s="49"/>
      <c r="L95" s="49"/>
      <c r="M95" s="49"/>
      <c r="N95" s="49"/>
      <c r="O95" s="49"/>
      <c r="P95" s="278">
        <f>SUM(E95:O95)</f>
        <v>8453.27</v>
      </c>
      <c r="Q95" s="720"/>
    </row>
    <row r="96" spans="1:17" s="21" customFormat="1" ht="17.25" customHeight="1" x14ac:dyDescent="0.3">
      <c r="A96" s="721" t="s">
        <v>207</v>
      </c>
      <c r="B96" s="362" t="s">
        <v>140</v>
      </c>
      <c r="C96" s="141" t="s">
        <v>98</v>
      </c>
      <c r="D96" s="142"/>
      <c r="E96" s="142"/>
      <c r="F96" s="272">
        <v>43857</v>
      </c>
      <c r="G96" s="142"/>
      <c r="H96" s="142"/>
      <c r="I96" s="142"/>
      <c r="J96" s="142"/>
      <c r="K96" s="143"/>
      <c r="L96" s="143"/>
      <c r="M96" s="143"/>
      <c r="N96" s="143"/>
      <c r="O96" s="143"/>
      <c r="P96" s="277">
        <f t="shared" si="0"/>
        <v>43857</v>
      </c>
      <c r="Q96" s="828">
        <f>+P97/P96</f>
        <v>1.550493649816449</v>
      </c>
    </row>
    <row r="97" spans="1:17" s="21" customFormat="1" ht="17.25" customHeight="1" x14ac:dyDescent="0.3">
      <c r="A97" s="721"/>
      <c r="B97" s="362"/>
      <c r="C97" s="128" t="s">
        <v>97</v>
      </c>
      <c r="D97" s="50"/>
      <c r="E97" s="50"/>
      <c r="F97" s="273">
        <v>68000</v>
      </c>
      <c r="G97" s="50"/>
      <c r="H97" s="50"/>
      <c r="I97" s="50"/>
      <c r="J97" s="50"/>
      <c r="K97" s="49"/>
      <c r="L97" s="49"/>
      <c r="M97" s="49"/>
      <c r="N97" s="49"/>
      <c r="O97" s="49"/>
      <c r="P97" s="278">
        <f>SUM(D97:O97)</f>
        <v>68000</v>
      </c>
      <c r="Q97" s="828"/>
    </row>
    <row r="98" spans="1:17" s="21" customFormat="1" ht="13.5" customHeight="1" x14ac:dyDescent="0.3">
      <c r="A98" s="721" t="s">
        <v>208</v>
      </c>
      <c r="B98" s="362" t="s">
        <v>392</v>
      </c>
      <c r="C98" s="141" t="s">
        <v>98</v>
      </c>
      <c r="D98" s="142"/>
      <c r="E98" s="142"/>
      <c r="F98" s="272">
        <v>92871</v>
      </c>
      <c r="G98" s="142"/>
      <c r="H98" s="142"/>
      <c r="I98" s="142"/>
      <c r="J98" s="142"/>
      <c r="K98" s="143"/>
      <c r="L98" s="143"/>
      <c r="M98" s="143"/>
      <c r="N98" s="143"/>
      <c r="O98" s="143"/>
      <c r="P98" s="277">
        <f t="shared" si="0"/>
        <v>92871</v>
      </c>
      <c r="Q98" s="720">
        <f>+P99/P98</f>
        <v>0.30364279484446166</v>
      </c>
    </row>
    <row r="99" spans="1:17" s="21" customFormat="1" ht="13.5" customHeight="1" x14ac:dyDescent="0.3">
      <c r="A99" s="721"/>
      <c r="B99" s="362"/>
      <c r="C99" s="128" t="s">
        <v>97</v>
      </c>
      <c r="D99" s="50"/>
      <c r="E99" s="50"/>
      <c r="F99" s="273">
        <v>28199.61</v>
      </c>
      <c r="G99" s="50"/>
      <c r="H99" s="50"/>
      <c r="I99" s="50"/>
      <c r="J99" s="50"/>
      <c r="K99" s="49"/>
      <c r="L99" s="49"/>
      <c r="M99" s="49"/>
      <c r="N99" s="49"/>
      <c r="O99" s="49"/>
      <c r="P99" s="278">
        <f t="shared" si="0"/>
        <v>28199.61</v>
      </c>
      <c r="Q99" s="720"/>
    </row>
    <row r="100" spans="1:17" s="21" customFormat="1" ht="13.5" customHeight="1" x14ac:dyDescent="0.3">
      <c r="A100" s="660" t="s">
        <v>193</v>
      </c>
      <c r="B100" s="464" t="s">
        <v>140</v>
      </c>
      <c r="C100" s="141" t="s">
        <v>98</v>
      </c>
      <c r="D100" s="142"/>
      <c r="E100" s="142"/>
      <c r="F100" s="272">
        <v>18.68</v>
      </c>
      <c r="G100" s="142"/>
      <c r="H100" s="142"/>
      <c r="I100" s="142"/>
      <c r="J100" s="142"/>
      <c r="K100" s="143"/>
      <c r="L100" s="143"/>
      <c r="M100" s="143"/>
      <c r="N100" s="143"/>
      <c r="O100" s="143"/>
      <c r="P100" s="277">
        <f t="shared" si="0"/>
        <v>18.68</v>
      </c>
      <c r="Q100" s="662">
        <f>+P101/P100</f>
        <v>0</v>
      </c>
    </row>
    <row r="101" spans="1:17" s="21" customFormat="1" ht="13.5" customHeight="1" x14ac:dyDescent="0.3">
      <c r="A101" s="661"/>
      <c r="B101" s="668"/>
      <c r="C101" s="128" t="s">
        <v>97</v>
      </c>
      <c r="D101" s="50"/>
      <c r="E101" s="50"/>
      <c r="F101" s="273">
        <v>0</v>
      </c>
      <c r="G101" s="50"/>
      <c r="H101" s="50"/>
      <c r="I101" s="50"/>
      <c r="J101" s="50"/>
      <c r="K101" s="49"/>
      <c r="L101" s="49"/>
      <c r="M101" s="49"/>
      <c r="N101" s="49"/>
      <c r="O101" s="49"/>
      <c r="P101" s="278">
        <f t="shared" si="0"/>
        <v>0</v>
      </c>
      <c r="Q101" s="663"/>
    </row>
    <row r="102" spans="1:17" s="21" customFormat="1" ht="13.5" customHeight="1" x14ac:dyDescent="0.3">
      <c r="A102" s="722" t="s">
        <v>230</v>
      </c>
      <c r="B102" s="153"/>
      <c r="C102" s="141" t="s">
        <v>98</v>
      </c>
      <c r="D102" s="142"/>
      <c r="E102" s="142"/>
      <c r="F102" s="272">
        <v>4704810.4800000004</v>
      </c>
      <c r="G102" s="142"/>
      <c r="H102" s="142"/>
      <c r="I102" s="142"/>
      <c r="J102" s="142"/>
      <c r="K102" s="143"/>
      <c r="L102" s="143"/>
      <c r="M102" s="143"/>
      <c r="N102" s="143"/>
      <c r="O102" s="143"/>
      <c r="P102" s="277">
        <f t="shared" si="0"/>
        <v>4704810.4800000004</v>
      </c>
      <c r="Q102" s="140"/>
    </row>
    <row r="103" spans="1:17" s="21" customFormat="1" ht="13.5" customHeight="1" x14ac:dyDescent="0.3">
      <c r="A103" s="723"/>
      <c r="B103" s="153" t="s">
        <v>294</v>
      </c>
      <c r="C103" s="128" t="s">
        <v>97</v>
      </c>
      <c r="D103" s="50"/>
      <c r="E103" s="50"/>
      <c r="F103" s="273">
        <v>126186.86</v>
      </c>
      <c r="G103" s="50"/>
      <c r="H103" s="50"/>
      <c r="I103" s="50"/>
      <c r="J103" s="50"/>
      <c r="K103" s="49"/>
      <c r="L103" s="49"/>
      <c r="M103" s="49"/>
      <c r="N103" s="49"/>
      <c r="O103" s="49"/>
      <c r="P103" s="278">
        <f t="shared" si="0"/>
        <v>126186.86</v>
      </c>
      <c r="Q103" s="140">
        <f>+P103/P102</f>
        <v>2.6820816807906784E-2</v>
      </c>
    </row>
    <row r="104" spans="1:17" s="21" customFormat="1" ht="13.5" customHeight="1" x14ac:dyDescent="0.3">
      <c r="A104" s="660" t="s">
        <v>195</v>
      </c>
      <c r="B104" s="464" t="s">
        <v>295</v>
      </c>
      <c r="C104" s="141" t="s">
        <v>98</v>
      </c>
      <c r="D104" s="142"/>
      <c r="E104" s="142"/>
      <c r="F104" s="272">
        <v>12893534.23</v>
      </c>
      <c r="G104" s="142"/>
      <c r="H104" s="142"/>
      <c r="I104" s="142"/>
      <c r="J104" s="142"/>
      <c r="K104" s="143"/>
      <c r="L104" s="143"/>
      <c r="M104" s="143"/>
      <c r="N104" s="143"/>
      <c r="O104" s="143"/>
      <c r="P104" s="277">
        <f t="shared" si="0"/>
        <v>12893534.23</v>
      </c>
      <c r="Q104" s="662">
        <f>+P105/P104</f>
        <v>5.1234059507359753E-3</v>
      </c>
    </row>
    <row r="105" spans="1:17" s="21" customFormat="1" ht="13.5" customHeight="1" x14ac:dyDescent="0.3">
      <c r="A105" s="661"/>
      <c r="B105" s="668"/>
      <c r="C105" s="128" t="s">
        <v>97</v>
      </c>
      <c r="D105" s="50"/>
      <c r="E105" s="50"/>
      <c r="F105" s="273">
        <v>66058.81</v>
      </c>
      <c r="G105" s="50"/>
      <c r="H105" s="50"/>
      <c r="I105" s="50"/>
      <c r="J105" s="50"/>
      <c r="K105" s="49"/>
      <c r="L105" s="49"/>
      <c r="M105" s="49"/>
      <c r="N105" s="49"/>
      <c r="O105" s="49"/>
      <c r="P105" s="278">
        <f t="shared" si="0"/>
        <v>66058.81</v>
      </c>
      <c r="Q105" s="663"/>
    </row>
    <row r="106" spans="1:17" s="21" customFormat="1" ht="13.5" customHeight="1" x14ac:dyDescent="0.3">
      <c r="A106" s="660" t="s">
        <v>196</v>
      </c>
      <c r="B106" s="464" t="s">
        <v>294</v>
      </c>
      <c r="C106" s="141" t="s">
        <v>98</v>
      </c>
      <c r="D106" s="142"/>
      <c r="E106" s="142"/>
      <c r="F106" s="272">
        <v>50661.120000000003</v>
      </c>
      <c r="G106" s="142"/>
      <c r="H106" s="142"/>
      <c r="I106" s="142"/>
      <c r="J106" s="142"/>
      <c r="K106" s="143"/>
      <c r="L106" s="143"/>
      <c r="M106" s="143"/>
      <c r="N106" s="143"/>
      <c r="O106" s="143"/>
      <c r="P106" s="277">
        <f t="shared" si="0"/>
        <v>50661.120000000003</v>
      </c>
      <c r="Q106" s="662">
        <f>+P107/P106</f>
        <v>3.4302044644887439E-2</v>
      </c>
    </row>
    <row r="107" spans="1:17" s="21" customFormat="1" ht="13.5" customHeight="1" x14ac:dyDescent="0.3">
      <c r="A107" s="661"/>
      <c r="B107" s="668"/>
      <c r="C107" s="128" t="s">
        <v>97</v>
      </c>
      <c r="D107" s="50"/>
      <c r="E107" s="50"/>
      <c r="F107" s="273">
        <v>1737.78</v>
      </c>
      <c r="G107" s="50"/>
      <c r="H107" s="50"/>
      <c r="I107" s="50"/>
      <c r="J107" s="50"/>
      <c r="K107" s="49"/>
      <c r="L107" s="49"/>
      <c r="M107" s="49"/>
      <c r="N107" s="49"/>
      <c r="O107" s="49"/>
      <c r="P107" s="278">
        <f t="shared" si="0"/>
        <v>1737.78</v>
      </c>
      <c r="Q107" s="663"/>
    </row>
    <row r="108" spans="1:17" s="21" customFormat="1" ht="13.5" customHeight="1" x14ac:dyDescent="0.3">
      <c r="A108" s="660" t="s">
        <v>197</v>
      </c>
      <c r="B108" s="464" t="s">
        <v>296</v>
      </c>
      <c r="C108" s="141" t="s">
        <v>98</v>
      </c>
      <c r="D108" s="142"/>
      <c r="E108" s="142"/>
      <c r="F108" s="272">
        <v>1683.85</v>
      </c>
      <c r="G108" s="142"/>
      <c r="H108" s="142"/>
      <c r="I108" s="142"/>
      <c r="J108" s="142"/>
      <c r="K108" s="143"/>
      <c r="L108" s="143"/>
      <c r="M108" s="143"/>
      <c r="N108" s="143"/>
      <c r="O108" s="143"/>
      <c r="P108" s="277">
        <f t="shared" si="0"/>
        <v>1683.85</v>
      </c>
      <c r="Q108" s="662">
        <f>+P109/P108</f>
        <v>0.42279894289871423</v>
      </c>
    </row>
    <row r="109" spans="1:17" s="21" customFormat="1" ht="13.5" customHeight="1" x14ac:dyDescent="0.3">
      <c r="A109" s="661"/>
      <c r="B109" s="668"/>
      <c r="C109" s="128" t="s">
        <v>97</v>
      </c>
      <c r="D109" s="50"/>
      <c r="E109" s="50"/>
      <c r="F109" s="273">
        <v>711.93</v>
      </c>
      <c r="G109" s="50"/>
      <c r="H109" s="50"/>
      <c r="I109" s="50"/>
      <c r="J109" s="50"/>
      <c r="K109" s="49"/>
      <c r="L109" s="49"/>
      <c r="M109" s="49"/>
      <c r="N109" s="49"/>
      <c r="O109" s="49"/>
      <c r="P109" s="278">
        <f t="shared" si="0"/>
        <v>711.93</v>
      </c>
      <c r="Q109" s="663"/>
    </row>
    <row r="110" spans="1:17" s="21" customFormat="1" ht="13.5" customHeight="1" x14ac:dyDescent="0.3">
      <c r="A110" s="660" t="s">
        <v>209</v>
      </c>
      <c r="B110" s="464" t="s">
        <v>140</v>
      </c>
      <c r="C110" s="141" t="s">
        <v>98</v>
      </c>
      <c r="D110" s="142"/>
      <c r="E110" s="142"/>
      <c r="F110" s="272">
        <v>2329.4</v>
      </c>
      <c r="G110" s="142"/>
      <c r="H110" s="142"/>
      <c r="I110" s="142"/>
      <c r="J110" s="142"/>
      <c r="K110" s="143"/>
      <c r="L110" s="143"/>
      <c r="M110" s="143"/>
      <c r="N110" s="143"/>
      <c r="O110" s="143"/>
      <c r="P110" s="277">
        <f t="shared" si="0"/>
        <v>2329.4</v>
      </c>
      <c r="Q110" s="662">
        <f>+P111/P110</f>
        <v>0.44982398901004544</v>
      </c>
    </row>
    <row r="111" spans="1:17" s="21" customFormat="1" ht="13.5" customHeight="1" x14ac:dyDescent="0.3">
      <c r="A111" s="661"/>
      <c r="B111" s="668"/>
      <c r="C111" s="128" t="s">
        <v>97</v>
      </c>
      <c r="D111" s="50"/>
      <c r="E111" s="50"/>
      <c r="F111" s="273">
        <v>1047.82</v>
      </c>
      <c r="G111" s="50"/>
      <c r="H111" s="50"/>
      <c r="I111" s="50"/>
      <c r="J111" s="50"/>
      <c r="K111" s="49"/>
      <c r="L111" s="49"/>
      <c r="M111" s="49"/>
      <c r="N111" s="49"/>
      <c r="O111" s="49"/>
      <c r="P111" s="278">
        <f t="shared" si="0"/>
        <v>1047.82</v>
      </c>
      <c r="Q111" s="663"/>
    </row>
    <row r="112" spans="1:17" s="21" customFormat="1" ht="13.5" customHeight="1" x14ac:dyDescent="0.3">
      <c r="A112" s="660" t="s">
        <v>199</v>
      </c>
      <c r="B112" s="464" t="s">
        <v>393</v>
      </c>
      <c r="C112" s="141" t="s">
        <v>98</v>
      </c>
      <c r="D112" s="142"/>
      <c r="E112" s="142"/>
      <c r="F112" s="272">
        <v>73592369.650000006</v>
      </c>
      <c r="G112" s="142"/>
      <c r="H112" s="142"/>
      <c r="I112" s="142"/>
      <c r="J112" s="142"/>
      <c r="K112" s="143"/>
      <c r="L112" s="143"/>
      <c r="M112" s="143"/>
      <c r="N112" s="143"/>
      <c r="O112" s="143"/>
      <c r="P112" s="277">
        <f t="shared" si="0"/>
        <v>73592369.650000006</v>
      </c>
      <c r="Q112" s="662">
        <f>+P113/P112</f>
        <v>0.94226756333290584</v>
      </c>
    </row>
    <row r="113" spans="1:17" s="21" customFormat="1" ht="13.5" customHeight="1" x14ac:dyDescent="0.3">
      <c r="A113" s="661"/>
      <c r="B113" s="668"/>
      <c r="C113" s="128" t="s">
        <v>97</v>
      </c>
      <c r="D113" s="50"/>
      <c r="E113" s="50"/>
      <c r="F113" s="273">
        <v>69343702.829999998</v>
      </c>
      <c r="G113" s="50"/>
      <c r="H113" s="50"/>
      <c r="I113" s="50"/>
      <c r="J113" s="50"/>
      <c r="K113" s="49"/>
      <c r="L113" s="49"/>
      <c r="M113" s="49"/>
      <c r="N113" s="49"/>
      <c r="O113" s="49"/>
      <c r="P113" s="278">
        <f t="shared" si="0"/>
        <v>69343702.829999998</v>
      </c>
      <c r="Q113" s="663"/>
    </row>
    <row r="114" spans="1:17" s="21" customFormat="1" ht="13.5" customHeight="1" x14ac:dyDescent="0.3">
      <c r="A114" s="660" t="s">
        <v>210</v>
      </c>
      <c r="B114" s="50"/>
      <c r="C114" s="141" t="s">
        <v>98</v>
      </c>
      <c r="D114" s="142"/>
      <c r="E114" s="142"/>
      <c r="F114" s="272">
        <v>8510722.5299999993</v>
      </c>
      <c r="G114" s="142"/>
      <c r="H114" s="142"/>
      <c r="I114" s="142"/>
      <c r="J114" s="142"/>
      <c r="K114" s="143"/>
      <c r="L114" s="143"/>
      <c r="M114" s="143"/>
      <c r="N114" s="143"/>
      <c r="O114" s="143"/>
      <c r="P114" s="277">
        <f t="shared" si="0"/>
        <v>8510722.5299999993</v>
      </c>
      <c r="Q114" s="662">
        <f>+P115/P114</f>
        <v>0.10112419914599191</v>
      </c>
    </row>
    <row r="115" spans="1:17" s="21" customFormat="1" ht="13.5" customHeight="1" x14ac:dyDescent="0.3">
      <c r="A115" s="661"/>
      <c r="B115" s="50" t="s">
        <v>344</v>
      </c>
      <c r="C115" s="128" t="s">
        <v>97</v>
      </c>
      <c r="D115" s="50"/>
      <c r="E115" s="50"/>
      <c r="F115" s="273">
        <v>860640</v>
      </c>
      <c r="G115" s="50"/>
      <c r="H115" s="50"/>
      <c r="I115" s="50"/>
      <c r="J115" s="50"/>
      <c r="K115" s="49"/>
      <c r="L115" s="49"/>
      <c r="M115" s="49"/>
      <c r="N115" s="49"/>
      <c r="O115" s="49"/>
      <c r="P115" s="278">
        <f t="shared" si="0"/>
        <v>860640</v>
      </c>
      <c r="Q115" s="663"/>
    </row>
    <row r="116" spans="1:17" s="21" customFormat="1" ht="13.5" customHeight="1" x14ac:dyDescent="0.3">
      <c r="A116" s="660" t="s">
        <v>211</v>
      </c>
      <c r="B116" s="50"/>
      <c r="C116" s="141" t="s">
        <v>98</v>
      </c>
      <c r="D116" s="142"/>
      <c r="E116" s="142"/>
      <c r="F116" s="272">
        <v>18377265.870000001</v>
      </c>
      <c r="G116" s="142"/>
      <c r="H116" s="142"/>
      <c r="I116" s="142"/>
      <c r="J116" s="142"/>
      <c r="K116" s="143"/>
      <c r="L116" s="143"/>
      <c r="M116" s="143"/>
      <c r="N116" s="143"/>
      <c r="O116" s="143"/>
      <c r="P116" s="277">
        <f t="shared" si="0"/>
        <v>18377265.870000001</v>
      </c>
      <c r="Q116" s="662">
        <f>+P117/P116</f>
        <v>3.0219247734048264E-2</v>
      </c>
    </row>
    <row r="117" spans="1:17" s="21" customFormat="1" ht="13.5" customHeight="1" x14ac:dyDescent="0.3">
      <c r="A117" s="661"/>
      <c r="B117" s="50" t="s">
        <v>293</v>
      </c>
      <c r="C117" s="128" t="s">
        <v>97</v>
      </c>
      <c r="D117" s="50"/>
      <c r="E117" s="50"/>
      <c r="F117" s="273">
        <v>555347.15</v>
      </c>
      <c r="G117" s="50"/>
      <c r="H117" s="50"/>
      <c r="I117" s="50"/>
      <c r="J117" s="50"/>
      <c r="K117" s="49"/>
      <c r="L117" s="49"/>
      <c r="M117" s="49"/>
      <c r="N117" s="49"/>
      <c r="O117" s="49"/>
      <c r="P117" s="278">
        <f t="shared" si="0"/>
        <v>555347.15</v>
      </c>
      <c r="Q117" s="663"/>
    </row>
    <row r="118" spans="1:17" s="21" customFormat="1" ht="13.5" customHeight="1" x14ac:dyDescent="0.3">
      <c r="A118" s="660" t="s">
        <v>212</v>
      </c>
      <c r="B118" s="50"/>
      <c r="C118" s="141" t="s">
        <v>98</v>
      </c>
      <c r="D118" s="142"/>
      <c r="E118" s="142"/>
      <c r="F118" s="272">
        <v>103435834.98</v>
      </c>
      <c r="G118" s="142"/>
      <c r="H118" s="142"/>
      <c r="I118" s="142"/>
      <c r="J118" s="142"/>
      <c r="K118" s="143"/>
      <c r="L118" s="143"/>
      <c r="M118" s="143"/>
      <c r="N118" s="143"/>
      <c r="O118" s="143"/>
      <c r="P118" s="277">
        <f t="shared" si="0"/>
        <v>103435834.98</v>
      </c>
      <c r="Q118" s="662">
        <f>+P119/P118</f>
        <v>0.12650045317979025</v>
      </c>
    </row>
    <row r="119" spans="1:17" s="21" customFormat="1" ht="13.5" customHeight="1" x14ac:dyDescent="0.3">
      <c r="A119" s="661"/>
      <c r="B119" s="50" t="s">
        <v>394</v>
      </c>
      <c r="C119" s="128" t="s">
        <v>97</v>
      </c>
      <c r="D119" s="50"/>
      <c r="E119" s="50"/>
      <c r="F119" s="273">
        <v>13084680</v>
      </c>
      <c r="G119" s="50"/>
      <c r="H119" s="50"/>
      <c r="I119" s="50"/>
      <c r="J119" s="50"/>
      <c r="K119" s="49"/>
      <c r="L119" s="49"/>
      <c r="M119" s="49"/>
      <c r="N119" s="49"/>
      <c r="O119" s="49"/>
      <c r="P119" s="278">
        <f t="shared" si="0"/>
        <v>13084680</v>
      </c>
      <c r="Q119" s="663"/>
    </row>
    <row r="120" spans="1:17" s="21" customFormat="1" ht="13.5" customHeight="1" x14ac:dyDescent="0.3">
      <c r="A120" s="660" t="s">
        <v>201</v>
      </c>
      <c r="B120" s="50"/>
      <c r="C120" s="141" t="s">
        <v>98</v>
      </c>
      <c r="D120" s="142"/>
      <c r="E120" s="142"/>
      <c r="F120" s="272">
        <v>10789619.23</v>
      </c>
      <c r="G120" s="142"/>
      <c r="H120" s="142"/>
      <c r="I120" s="142"/>
      <c r="J120" s="142"/>
      <c r="K120" s="143"/>
      <c r="L120" s="143"/>
      <c r="M120" s="143"/>
      <c r="N120" s="143"/>
      <c r="O120" s="143"/>
      <c r="P120" s="277">
        <f t="shared" si="0"/>
        <v>10789619.23</v>
      </c>
      <c r="Q120" s="662">
        <f>+P121/P120</f>
        <v>4.4082873534361043E-2</v>
      </c>
    </row>
    <row r="121" spans="1:17" s="21" customFormat="1" ht="13.5" customHeight="1" x14ac:dyDescent="0.3">
      <c r="A121" s="661"/>
      <c r="B121" s="50" t="s">
        <v>293</v>
      </c>
      <c r="C121" s="128" t="s">
        <v>97</v>
      </c>
      <c r="D121" s="50"/>
      <c r="E121" s="50"/>
      <c r="F121" s="273">
        <v>475637.42</v>
      </c>
      <c r="G121" s="50"/>
      <c r="H121" s="50"/>
      <c r="I121" s="50"/>
      <c r="J121" s="50"/>
      <c r="K121" s="49"/>
      <c r="L121" s="49"/>
      <c r="M121" s="49"/>
      <c r="N121" s="49"/>
      <c r="O121" s="49"/>
      <c r="P121" s="278">
        <f t="shared" si="0"/>
        <v>475637.42</v>
      </c>
      <c r="Q121" s="663"/>
    </row>
    <row r="122" spans="1:17" s="21" customFormat="1" ht="13.5" customHeight="1" x14ac:dyDescent="0.3">
      <c r="A122" s="660" t="s">
        <v>215</v>
      </c>
      <c r="B122" s="50"/>
      <c r="C122" s="141" t="s">
        <v>98</v>
      </c>
      <c r="D122" s="142"/>
      <c r="E122" s="142"/>
      <c r="F122" s="272">
        <v>64978240.539999999</v>
      </c>
      <c r="G122" s="142"/>
      <c r="H122" s="142"/>
      <c r="I122" s="142"/>
      <c r="J122" s="142"/>
      <c r="K122" s="143"/>
      <c r="L122" s="143"/>
      <c r="M122" s="143"/>
      <c r="N122" s="143"/>
      <c r="O122" s="143"/>
      <c r="P122" s="277">
        <f t="shared" si="0"/>
        <v>64978240.539999999</v>
      </c>
      <c r="Q122" s="662">
        <f>+P123/P122</f>
        <v>0.20883339310559915</v>
      </c>
    </row>
    <row r="123" spans="1:17" s="21" customFormat="1" ht="24.75" customHeight="1" x14ac:dyDescent="0.3">
      <c r="A123" s="661"/>
      <c r="B123" s="50" t="s">
        <v>395</v>
      </c>
      <c r="C123" s="128" t="s">
        <v>97</v>
      </c>
      <c r="D123" s="50"/>
      <c r="E123" s="50"/>
      <c r="F123" s="273">
        <v>13569626.449999999</v>
      </c>
      <c r="G123" s="50"/>
      <c r="H123" s="50"/>
      <c r="I123" s="50"/>
      <c r="J123" s="50"/>
      <c r="K123" s="49"/>
      <c r="L123" s="49"/>
      <c r="M123" s="49"/>
      <c r="N123" s="49"/>
      <c r="O123" s="49"/>
      <c r="P123" s="278">
        <f t="shared" si="0"/>
        <v>13569626.449999999</v>
      </c>
      <c r="Q123" s="663"/>
    </row>
    <row r="124" spans="1:17" s="21" customFormat="1" ht="13.5" customHeight="1" x14ac:dyDescent="0.3">
      <c r="A124" s="660" t="s">
        <v>202</v>
      </c>
      <c r="B124" s="50"/>
      <c r="C124" s="141" t="s">
        <v>98</v>
      </c>
      <c r="D124" s="142"/>
      <c r="E124" s="142"/>
      <c r="F124" s="272">
        <v>130199787.83</v>
      </c>
      <c r="G124" s="142"/>
      <c r="H124" s="142"/>
      <c r="I124" s="142"/>
      <c r="J124" s="142"/>
      <c r="K124" s="143"/>
      <c r="L124" s="143"/>
      <c r="M124" s="143"/>
      <c r="N124" s="143"/>
      <c r="O124" s="143"/>
      <c r="P124" s="277">
        <f t="shared" si="0"/>
        <v>130199787.83</v>
      </c>
      <c r="Q124" s="662">
        <f>+P125/P124</f>
        <v>0.19197536084034031</v>
      </c>
    </row>
    <row r="125" spans="1:17" s="21" customFormat="1" ht="13.5" customHeight="1" x14ac:dyDescent="0.3">
      <c r="A125" s="661"/>
      <c r="B125" s="50" t="s">
        <v>294</v>
      </c>
      <c r="C125" s="128" t="s">
        <v>97</v>
      </c>
      <c r="D125" s="50"/>
      <c r="E125" s="50"/>
      <c r="F125" s="273">
        <v>24995151.25</v>
      </c>
      <c r="G125" s="50"/>
      <c r="H125" s="50"/>
      <c r="I125" s="50"/>
      <c r="J125" s="50"/>
      <c r="K125" s="49"/>
      <c r="L125" s="49"/>
      <c r="M125" s="49"/>
      <c r="N125" s="49"/>
      <c r="O125" s="49"/>
      <c r="P125" s="278">
        <f t="shared" si="0"/>
        <v>24995151.25</v>
      </c>
      <c r="Q125" s="663"/>
    </row>
    <row r="126" spans="1:17" s="21" customFormat="1" ht="13.5" customHeight="1" x14ac:dyDescent="0.3">
      <c r="A126" s="660" t="s">
        <v>203</v>
      </c>
      <c r="B126" s="50"/>
      <c r="C126" s="141" t="s">
        <v>98</v>
      </c>
      <c r="D126" s="142"/>
      <c r="E126" s="142"/>
      <c r="F126" s="272">
        <v>28284898.280000001</v>
      </c>
      <c r="G126" s="142"/>
      <c r="H126" s="142"/>
      <c r="I126" s="142"/>
      <c r="J126" s="142"/>
      <c r="K126" s="143"/>
      <c r="L126" s="143"/>
      <c r="M126" s="143"/>
      <c r="N126" s="143"/>
      <c r="O126" s="143"/>
      <c r="P126" s="277">
        <f t="shared" si="0"/>
        <v>28284898.280000001</v>
      </c>
      <c r="Q126" s="662">
        <f>+P127/P126</f>
        <v>2.3400925591025318E-2</v>
      </c>
    </row>
    <row r="127" spans="1:17" s="21" customFormat="1" ht="13.5" customHeight="1" x14ac:dyDescent="0.3">
      <c r="A127" s="661"/>
      <c r="B127" s="50" t="s">
        <v>344</v>
      </c>
      <c r="C127" s="128" t="s">
        <v>97</v>
      </c>
      <c r="D127" s="50"/>
      <c r="E127" s="50"/>
      <c r="F127" s="273">
        <v>661892.80000000005</v>
      </c>
      <c r="G127" s="50"/>
      <c r="H127" s="50"/>
      <c r="I127" s="50"/>
      <c r="J127" s="50"/>
      <c r="K127" s="49"/>
      <c r="L127" s="49"/>
      <c r="M127" s="49"/>
      <c r="N127" s="49"/>
      <c r="O127" s="49"/>
      <c r="P127" s="278">
        <f t="shared" si="0"/>
        <v>661892.80000000005</v>
      </c>
      <c r="Q127" s="663"/>
    </row>
    <row r="128" spans="1:17" s="21" customFormat="1" ht="13.5" customHeight="1" x14ac:dyDescent="0.3">
      <c r="A128" s="660" t="s">
        <v>204</v>
      </c>
      <c r="B128" s="50"/>
      <c r="C128" s="141" t="s">
        <v>98</v>
      </c>
      <c r="D128" s="142"/>
      <c r="E128" s="142"/>
      <c r="F128" s="272">
        <v>671716.71</v>
      </c>
      <c r="G128" s="142"/>
      <c r="H128" s="142"/>
      <c r="I128" s="142"/>
      <c r="J128" s="142"/>
      <c r="K128" s="143"/>
      <c r="L128" s="143"/>
      <c r="M128" s="143"/>
      <c r="N128" s="143"/>
      <c r="O128" s="143"/>
      <c r="P128" s="277">
        <f t="shared" si="0"/>
        <v>671716.71</v>
      </c>
      <c r="Q128" s="662">
        <f>+P129/P128</f>
        <v>0</v>
      </c>
    </row>
    <row r="129" spans="1:17" s="21" customFormat="1" ht="13.5" customHeight="1" x14ac:dyDescent="0.3">
      <c r="A129" s="661"/>
      <c r="B129" s="50" t="s">
        <v>344</v>
      </c>
      <c r="C129" s="128" t="s">
        <v>97</v>
      </c>
      <c r="D129" s="50"/>
      <c r="E129" s="50"/>
      <c r="F129" s="273">
        <v>0</v>
      </c>
      <c r="G129" s="50"/>
      <c r="H129" s="50"/>
      <c r="I129" s="50"/>
      <c r="J129" s="50"/>
      <c r="K129" s="49"/>
      <c r="L129" s="49"/>
      <c r="M129" s="49"/>
      <c r="N129" s="49"/>
      <c r="O129" s="49"/>
      <c r="P129" s="278">
        <f t="shared" si="0"/>
        <v>0</v>
      </c>
      <c r="Q129" s="663"/>
    </row>
    <row r="130" spans="1:17" s="21" customFormat="1" ht="29.25" customHeight="1" x14ac:dyDescent="0.3">
      <c r="A130" s="660" t="s">
        <v>213</v>
      </c>
      <c r="B130" s="50"/>
      <c r="C130" s="141" t="s">
        <v>98</v>
      </c>
      <c r="D130" s="142"/>
      <c r="E130" s="142"/>
      <c r="F130" s="272">
        <v>250549243.27000001</v>
      </c>
      <c r="G130" s="142"/>
      <c r="H130" s="142"/>
      <c r="I130" s="142"/>
      <c r="J130" s="142"/>
      <c r="K130" s="143"/>
      <c r="L130" s="143"/>
      <c r="M130" s="143"/>
      <c r="N130" s="143"/>
      <c r="O130" s="143"/>
      <c r="P130" s="277">
        <f t="shared" si="0"/>
        <v>250549243.27000001</v>
      </c>
      <c r="Q130" s="662">
        <f>+P131/P130</f>
        <v>1.0105721242476296E-2</v>
      </c>
    </row>
    <row r="131" spans="1:17" s="21" customFormat="1" ht="29.25" customHeight="1" x14ac:dyDescent="0.3">
      <c r="A131" s="661"/>
      <c r="B131" s="50" t="s">
        <v>301</v>
      </c>
      <c r="C131" s="128" t="s">
        <v>97</v>
      </c>
      <c r="D131" s="50"/>
      <c r="E131" s="50"/>
      <c r="F131" s="273">
        <v>2531980.81</v>
      </c>
      <c r="G131" s="50"/>
      <c r="H131" s="50"/>
      <c r="I131" s="50"/>
      <c r="J131" s="50"/>
      <c r="K131" s="49"/>
      <c r="L131" s="49"/>
      <c r="M131" s="49"/>
      <c r="N131" s="49"/>
      <c r="O131" s="49"/>
      <c r="P131" s="278">
        <f t="shared" si="0"/>
        <v>2531980.81</v>
      </c>
      <c r="Q131" s="663"/>
    </row>
    <row r="132" spans="1:17" s="21" customFormat="1" ht="14.25" customHeight="1" x14ac:dyDescent="0.3">
      <c r="A132" s="191"/>
      <c r="B132" s="52"/>
      <c r="C132" s="138"/>
      <c r="D132" s="52"/>
      <c r="E132" s="52"/>
      <c r="F132" s="274"/>
      <c r="G132" s="52"/>
      <c r="H132" s="52"/>
      <c r="I132" s="52"/>
      <c r="J132" s="52"/>
      <c r="K132" s="139"/>
      <c r="L132" s="139"/>
      <c r="M132" s="139"/>
      <c r="N132" s="139"/>
      <c r="O132" s="139"/>
      <c r="P132" s="279"/>
      <c r="Q132" s="140"/>
    </row>
    <row r="133" spans="1:17" s="21" customFormat="1" ht="14.25" customHeight="1" x14ac:dyDescent="0.3">
      <c r="A133" s="664" t="s">
        <v>214</v>
      </c>
      <c r="B133" s="144"/>
      <c r="C133" s="145" t="s">
        <v>98</v>
      </c>
      <c r="D133" s="144"/>
      <c r="E133" s="144"/>
      <c r="F133" s="275">
        <f>+F92+F94+F96+F98+F100+F104+F106+F108+F110+F112+F114+F116+F118+F120+F122+F124+F126+F128+F130+F102</f>
        <v>808744701.56000006</v>
      </c>
      <c r="G133" s="144"/>
      <c r="H133" s="144"/>
      <c r="I133" s="144"/>
      <c r="J133" s="144"/>
      <c r="K133" s="146"/>
      <c r="L133" s="146"/>
      <c r="M133" s="146"/>
      <c r="N133" s="146"/>
      <c r="O133" s="192"/>
      <c r="P133" s="280">
        <f>SUM(D133:O133)</f>
        <v>808744701.56000006</v>
      </c>
      <c r="Q133" s="666">
        <f>+P134/P133</f>
        <v>0.19302031526004232</v>
      </c>
    </row>
    <row r="134" spans="1:17" s="21" customFormat="1" ht="14.25" customHeight="1" x14ac:dyDescent="0.3">
      <c r="A134" s="665"/>
      <c r="B134" s="147"/>
      <c r="C134" s="145" t="s">
        <v>97</v>
      </c>
      <c r="D134" s="147"/>
      <c r="E134" s="147"/>
      <c r="F134" s="276">
        <f>+F93+F95+F97+F99+F101+F105+F107+F109+F111+F113+F115+F117+F119+F121+F123+F125+F127+F129+F131+F103</f>
        <v>156104157.26000005</v>
      </c>
      <c r="G134" s="147"/>
      <c r="H134" s="147"/>
      <c r="I134" s="147"/>
      <c r="J134" s="147"/>
      <c r="K134" s="148"/>
      <c r="L134" s="148"/>
      <c r="M134" s="148"/>
      <c r="N134" s="148"/>
      <c r="O134" s="194"/>
      <c r="P134" s="281">
        <f>SUM(D134:O134)</f>
        <v>156104157.26000005</v>
      </c>
      <c r="Q134" s="667"/>
    </row>
    <row r="135" spans="1:17" s="21" customFormat="1" x14ac:dyDescent="0.3">
      <c r="A135" s="10"/>
      <c r="F135" s="239"/>
      <c r="Q135" s="14"/>
    </row>
    <row r="136" spans="1:17" s="21" customFormat="1" x14ac:dyDescent="0.3">
      <c r="A136" s="669" t="s">
        <v>95</v>
      </c>
      <c r="B136" s="670"/>
      <c r="C136" s="670"/>
      <c r="D136" s="673"/>
      <c r="E136" s="673"/>
      <c r="F136" s="673"/>
      <c r="G136" s="673"/>
      <c r="H136" s="673"/>
      <c r="I136" s="673"/>
      <c r="J136" s="673"/>
      <c r="K136" s="673"/>
      <c r="L136" s="673"/>
      <c r="M136" s="673"/>
      <c r="N136" s="673"/>
      <c r="O136" s="673"/>
      <c r="P136" s="673"/>
      <c r="Q136" s="674"/>
    </row>
    <row r="137" spans="1:17" s="21" customFormat="1" ht="68.25" customHeight="1" x14ac:dyDescent="0.3">
      <c r="A137" s="671"/>
      <c r="B137" s="672"/>
      <c r="C137" s="672"/>
      <c r="D137" s="675"/>
      <c r="E137" s="675"/>
      <c r="F137" s="675"/>
      <c r="G137" s="675"/>
      <c r="H137" s="675"/>
      <c r="I137" s="675"/>
      <c r="J137" s="675"/>
      <c r="K137" s="675"/>
      <c r="L137" s="675"/>
      <c r="M137" s="675"/>
      <c r="N137" s="675"/>
      <c r="O137" s="675"/>
      <c r="P137" s="675"/>
      <c r="Q137" s="676"/>
    </row>
    <row r="138" spans="1:17" s="21" customFormat="1" x14ac:dyDescent="0.3">
      <c r="A138" s="10"/>
      <c r="F138" s="239"/>
      <c r="Q138" s="14"/>
    </row>
    <row r="139" spans="1:17" s="21" customFormat="1" x14ac:dyDescent="0.3">
      <c r="A139" s="677" t="s">
        <v>96</v>
      </c>
      <c r="B139" s="678"/>
      <c r="C139" s="678"/>
      <c r="D139" s="678"/>
      <c r="F139" s="239"/>
      <c r="Q139" s="14"/>
    </row>
    <row r="140" spans="1:17" s="21" customFormat="1" x14ac:dyDescent="0.3">
      <c r="A140" s="10"/>
      <c r="F140" s="239"/>
      <c r="Q140" s="14"/>
    </row>
    <row r="141" spans="1:17" s="21" customFormat="1" ht="15" thickBot="1" x14ac:dyDescent="0.35">
      <c r="A141" s="129"/>
      <c r="B141" s="130"/>
      <c r="C141" s="130"/>
      <c r="D141" s="130"/>
      <c r="E141" s="130"/>
      <c r="F141" s="137"/>
      <c r="G141" s="130"/>
      <c r="H141" s="130"/>
      <c r="I141" s="130"/>
      <c r="J141" s="130"/>
      <c r="K141" s="130"/>
      <c r="L141" s="130"/>
      <c r="M141" s="130"/>
      <c r="N141" s="130"/>
      <c r="O141" s="130"/>
      <c r="P141" s="130"/>
      <c r="Q141" s="131"/>
    </row>
    <row r="147" spans="7:8" x14ac:dyDescent="0.3">
      <c r="G147" s="659"/>
      <c r="H147" s="659"/>
    </row>
    <row r="148" spans="7:8" x14ac:dyDescent="0.3">
      <c r="G148" s="659"/>
      <c r="H148" s="659"/>
    </row>
  </sheetData>
  <mergeCells count="220">
    <mergeCell ref="F49:G49"/>
    <mergeCell ref="A44:B44"/>
    <mergeCell ref="A45:B45"/>
    <mergeCell ref="C46:Q46"/>
    <mergeCell ref="C38:D38"/>
    <mergeCell ref="F38:G38"/>
    <mergeCell ref="H38:I38"/>
    <mergeCell ref="J38:K38"/>
    <mergeCell ref="C45:Q45"/>
    <mergeCell ref="P77:Q77"/>
    <mergeCell ref="A55:O55"/>
    <mergeCell ref="P55:Q55"/>
    <mergeCell ref="A79:O79"/>
    <mergeCell ref="P79:Q79"/>
    <mergeCell ref="A81:O81"/>
    <mergeCell ref="A50:Q50"/>
    <mergeCell ref="C51:D51"/>
    <mergeCell ref="F51:G51"/>
    <mergeCell ref="H51:I51"/>
    <mergeCell ref="J51:K51"/>
    <mergeCell ref="L51:M51"/>
    <mergeCell ref="P81:Q81"/>
    <mergeCell ref="A62:B62"/>
    <mergeCell ref="C75:D75"/>
    <mergeCell ref="F75:G75"/>
    <mergeCell ref="H75:I75"/>
    <mergeCell ref="J75:K75"/>
    <mergeCell ref="L75:M75"/>
    <mergeCell ref="C76:D76"/>
    <mergeCell ref="F76:G76"/>
    <mergeCell ref="H76:I76"/>
    <mergeCell ref="J76:K76"/>
    <mergeCell ref="L76:M76"/>
    <mergeCell ref="A83:C84"/>
    <mergeCell ref="A86:D86"/>
    <mergeCell ref="D83:Q84"/>
    <mergeCell ref="A89:Q89"/>
    <mergeCell ref="A90:A91"/>
    <mergeCell ref="B90:B91"/>
    <mergeCell ref="C90:O90"/>
    <mergeCell ref="P90:P91"/>
    <mergeCell ref="Q90:Q91"/>
    <mergeCell ref="A100:A101"/>
    <mergeCell ref="B100:B101"/>
    <mergeCell ref="Q100:Q101"/>
    <mergeCell ref="A104:A105"/>
    <mergeCell ref="B104:B105"/>
    <mergeCell ref="Q104:Q105"/>
    <mergeCell ref="A106:A107"/>
    <mergeCell ref="B106:B107"/>
    <mergeCell ref="Q106:Q107"/>
    <mergeCell ref="A102:A103"/>
    <mergeCell ref="Q92:Q93"/>
    <mergeCell ref="Q94:Q95"/>
    <mergeCell ref="Q96:Q97"/>
    <mergeCell ref="Q98:Q99"/>
    <mergeCell ref="A92:A93"/>
    <mergeCell ref="B92:B93"/>
    <mergeCell ref="A94:A95"/>
    <mergeCell ref="B94:B95"/>
    <mergeCell ref="A96:A97"/>
    <mergeCell ref="B96:B97"/>
    <mergeCell ref="A98:A99"/>
    <mergeCell ref="B98:B99"/>
    <mergeCell ref="A68:Q68"/>
    <mergeCell ref="A70:B70"/>
    <mergeCell ref="C70:Q70"/>
    <mergeCell ref="A71:B71"/>
    <mergeCell ref="C71:Q71"/>
    <mergeCell ref="A74:Q74"/>
    <mergeCell ref="A72:B72"/>
    <mergeCell ref="C72:Q72"/>
    <mergeCell ref="C66:D66"/>
    <mergeCell ref="F66:G66"/>
    <mergeCell ref="H66:I66"/>
    <mergeCell ref="J66:K66"/>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A24:Q24"/>
    <mergeCell ref="A25:B25"/>
    <mergeCell ref="C25:E25"/>
    <mergeCell ref="F25:H25"/>
    <mergeCell ref="I25:K26"/>
    <mergeCell ref="L25:N25"/>
    <mergeCell ref="O25:Q25"/>
    <mergeCell ref="A26:B26"/>
    <mergeCell ref="C26:E26"/>
    <mergeCell ref="F26:H26"/>
    <mergeCell ref="L26:N26"/>
    <mergeCell ref="O26:Q26"/>
    <mergeCell ref="L19:N19"/>
    <mergeCell ref="O19:Q19"/>
    <mergeCell ref="A22:C22"/>
    <mergeCell ref="A21:C21"/>
    <mergeCell ref="D21:Q21"/>
    <mergeCell ref="D22:Q22"/>
    <mergeCell ref="O20:Q20"/>
    <mergeCell ref="L20:N20"/>
    <mergeCell ref="I20:K20"/>
    <mergeCell ref="F20:H20"/>
    <mergeCell ref="C20:E20"/>
    <mergeCell ref="P53:Q53"/>
    <mergeCell ref="A1:Q1"/>
    <mergeCell ref="A136:C137"/>
    <mergeCell ref="D136:Q137"/>
    <mergeCell ref="A139:D139"/>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A108:A109"/>
    <mergeCell ref="B108:B109"/>
    <mergeCell ref="Q108:Q109"/>
    <mergeCell ref="A110:A111"/>
    <mergeCell ref="B110:B111"/>
    <mergeCell ref="Q110:Q111"/>
    <mergeCell ref="A112:A113"/>
    <mergeCell ref="B112:B113"/>
    <mergeCell ref="Q112:Q113"/>
    <mergeCell ref="A114:A115"/>
    <mergeCell ref="A116:A117"/>
    <mergeCell ref="A118:A119"/>
    <mergeCell ref="A120:A121"/>
    <mergeCell ref="A122:A123"/>
    <mergeCell ref="A124:A125"/>
    <mergeCell ref="Q114:Q115"/>
    <mergeCell ref="Q116:Q117"/>
    <mergeCell ref="Q118:Q119"/>
    <mergeCell ref="Q120:Q121"/>
    <mergeCell ref="Q122:Q123"/>
    <mergeCell ref="Q124:Q125"/>
    <mergeCell ref="G147:H147"/>
    <mergeCell ref="G148:H148"/>
    <mergeCell ref="A126:A127"/>
    <mergeCell ref="Q126:Q127"/>
    <mergeCell ref="A128:A129"/>
    <mergeCell ref="Q128:Q129"/>
    <mergeCell ref="A130:A131"/>
    <mergeCell ref="Q130:Q131"/>
    <mergeCell ref="A133:A134"/>
    <mergeCell ref="Q133:Q134"/>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205"/>
  <sheetViews>
    <sheetView showGridLines="0" topLeftCell="A173" zoomScaleNormal="100" zoomScaleSheetLayoutView="100" workbookViewId="0">
      <selection activeCell="G190" sqref="G190"/>
    </sheetView>
  </sheetViews>
  <sheetFormatPr baseColWidth="10" defaultRowHeight="14.25" x14ac:dyDescent="0.3"/>
  <cols>
    <col min="1" max="1" width="28.28515625" style="71" customWidth="1"/>
    <col min="2" max="2" width="14.85546875" style="71" customWidth="1"/>
    <col min="3" max="3" width="13.85546875" style="71" customWidth="1"/>
    <col min="4" max="4" width="13.5703125" style="71" customWidth="1"/>
    <col min="5" max="5" width="15.85546875" style="71" customWidth="1"/>
    <col min="6" max="6" width="13.85546875" style="71" customWidth="1"/>
    <col min="7" max="7" width="14.5703125" style="71" customWidth="1"/>
    <col min="8" max="12" width="9.42578125" style="71" customWidth="1"/>
    <col min="13" max="13" width="11.42578125" style="71"/>
    <col min="14" max="14" width="16" style="71" customWidth="1"/>
    <col min="15" max="15" width="15.42578125" style="71" customWidth="1"/>
    <col min="16" max="16" width="17" style="71" customWidth="1"/>
    <col min="17" max="17" width="18" style="71" customWidth="1"/>
    <col min="18" max="16384" width="11.42578125" style="71"/>
  </cols>
  <sheetData>
    <row r="1" spans="1:17" ht="75" customHeight="1" thickBot="1" x14ac:dyDescent="0.35">
      <c r="A1" s="795" t="s">
        <v>180</v>
      </c>
      <c r="B1" s="796"/>
      <c r="C1" s="796"/>
      <c r="D1" s="796"/>
      <c r="E1" s="796"/>
      <c r="F1" s="796"/>
      <c r="G1" s="796"/>
      <c r="H1" s="796"/>
      <c r="I1" s="796"/>
      <c r="J1" s="796"/>
      <c r="K1" s="796"/>
      <c r="L1" s="796"/>
      <c r="M1" s="796"/>
      <c r="N1" s="796"/>
      <c r="O1" s="796"/>
      <c r="P1" s="796"/>
      <c r="Q1" s="797"/>
    </row>
    <row r="2" spans="1:17" ht="18.95" customHeight="1" x14ac:dyDescent="0.3">
      <c r="A2" s="519" t="s">
        <v>0</v>
      </c>
      <c r="B2" s="520"/>
      <c r="C2" s="520"/>
      <c r="D2" s="520"/>
      <c r="E2" s="520"/>
      <c r="F2" s="520"/>
      <c r="G2" s="520"/>
      <c r="H2" s="520"/>
      <c r="I2" s="520"/>
      <c r="J2" s="520"/>
      <c r="K2" s="520"/>
      <c r="L2" s="520"/>
      <c r="M2" s="520"/>
      <c r="N2" s="520"/>
      <c r="O2" s="520"/>
      <c r="P2" s="520"/>
      <c r="Q2" s="521"/>
    </row>
    <row r="3" spans="1:17" ht="15.75" customHeight="1" x14ac:dyDescent="0.3">
      <c r="A3" s="70"/>
      <c r="Q3" s="74"/>
    </row>
    <row r="4" spans="1:17" ht="27" customHeight="1" x14ac:dyDescent="0.3">
      <c r="A4" s="522" t="s">
        <v>1</v>
      </c>
      <c r="B4" s="506"/>
      <c r="C4" s="506"/>
      <c r="D4" s="506"/>
      <c r="E4" s="506"/>
      <c r="F4" s="506"/>
      <c r="G4" s="506"/>
      <c r="H4" s="506"/>
      <c r="I4" s="506"/>
      <c r="J4" s="506"/>
      <c r="K4" s="506"/>
      <c r="L4" s="506"/>
      <c r="M4" s="506"/>
      <c r="N4" s="506"/>
      <c r="O4" s="506"/>
      <c r="P4" s="506"/>
      <c r="Q4" s="523"/>
    </row>
    <row r="5" spans="1:17" ht="18" customHeight="1" x14ac:dyDescent="0.3">
      <c r="A5" s="798" t="s">
        <v>37</v>
      </c>
      <c r="B5" s="693"/>
      <c r="C5" s="693"/>
      <c r="D5" s="693" t="s">
        <v>113</v>
      </c>
      <c r="E5" s="693"/>
      <c r="F5" s="693"/>
      <c r="G5" s="688" t="s">
        <v>2</v>
      </c>
      <c r="H5" s="688"/>
      <c r="I5" s="688"/>
      <c r="J5" s="688"/>
      <c r="K5" s="688" t="s">
        <v>99</v>
      </c>
      <c r="L5" s="688"/>
      <c r="M5" s="688"/>
      <c r="N5" s="688"/>
      <c r="O5" s="688" t="s">
        <v>290</v>
      </c>
      <c r="P5" s="688"/>
      <c r="Q5" s="799"/>
    </row>
    <row r="6" spans="1:17" s="113" customFormat="1" ht="46.5" customHeight="1" x14ac:dyDescent="0.3">
      <c r="A6" s="698" t="str">
        <f>PROPOSITO!A6</f>
        <v>INTERAPAS</v>
      </c>
      <c r="B6" s="686"/>
      <c r="C6" s="686"/>
      <c r="D6" s="515" t="str">
        <f>PROPOSITO!D6</f>
        <v>AGU25 - DRE25</v>
      </c>
      <c r="E6" s="515"/>
      <c r="F6" s="515"/>
      <c r="G6" s="515" t="str">
        <f>PROPOSITO!G6</f>
        <v>Operación y Mantenimiento (extracción, distribución y saneamiento)</v>
      </c>
      <c r="H6" s="515"/>
      <c r="I6" s="515"/>
      <c r="J6" s="515"/>
      <c r="K6" s="515" t="str">
        <f>PROPOSITO!K6</f>
        <v>Dirección de Operacióin y Mantenimiento, Cerro de San Pedro, Soledad de Graciano Sánchez y Villa de Pozos, Dirección de Construcción y Fraccionamientos.</v>
      </c>
      <c r="L6" s="515"/>
      <c r="M6" s="515"/>
      <c r="N6" s="515"/>
      <c r="O6" s="525">
        <f>PROPOSITO!O6</f>
        <v>999002018.8900001</v>
      </c>
      <c r="P6" s="525"/>
      <c r="Q6" s="526"/>
    </row>
    <row r="7" spans="1:17" ht="6" customHeight="1" x14ac:dyDescent="0.3">
      <c r="A7" s="80"/>
      <c r="B7" s="81"/>
      <c r="C7" s="81"/>
      <c r="D7" s="81"/>
      <c r="E7" s="81"/>
      <c r="F7" s="82"/>
      <c r="G7" s="82"/>
      <c r="H7" s="82"/>
      <c r="I7" s="82"/>
      <c r="J7" s="82"/>
      <c r="K7" s="82"/>
      <c r="L7" s="82"/>
      <c r="Q7" s="74"/>
    </row>
    <row r="8" spans="1:17" ht="19.5" customHeight="1" x14ac:dyDescent="0.3">
      <c r="A8" s="792" t="s">
        <v>4</v>
      </c>
      <c r="B8" s="793"/>
      <c r="C8" s="793"/>
      <c r="D8" s="793"/>
      <c r="E8" s="793"/>
      <c r="F8" s="793"/>
      <c r="G8" s="793"/>
      <c r="H8" s="793"/>
      <c r="I8" s="793"/>
      <c r="J8" s="793"/>
      <c r="K8" s="793"/>
      <c r="L8" s="793"/>
      <c r="M8" s="793"/>
      <c r="N8" s="793"/>
      <c r="O8" s="793"/>
      <c r="P8" s="793"/>
      <c r="Q8" s="794"/>
    </row>
    <row r="9" spans="1:17" ht="40.5" customHeight="1" x14ac:dyDescent="0.3">
      <c r="A9" s="628" t="s">
        <v>62</v>
      </c>
      <c r="B9" s="629"/>
      <c r="C9" s="800" t="str">
        <f>MIR!A65</f>
        <v>La atención oportuna a fugas de agua en las líneas de conducción de distribuciñin de agua potabe, ya sea en sitios puntuales o la rehabilitación de tramos de red de agua, es de vital importancia para evitar el desperdicio de agua y la pérdida de presión en las líneas.</v>
      </c>
      <c r="D9" s="800"/>
      <c r="E9" s="800"/>
      <c r="F9" s="800"/>
      <c r="G9" s="800"/>
      <c r="H9" s="800"/>
      <c r="I9" s="800"/>
      <c r="J9" s="800"/>
      <c r="K9" s="800"/>
      <c r="L9" s="800"/>
      <c r="M9" s="800"/>
      <c r="N9" s="800"/>
      <c r="O9" s="800"/>
      <c r="P9" s="800"/>
      <c r="Q9" s="801"/>
    </row>
    <row r="10" spans="1:17" x14ac:dyDescent="0.3">
      <c r="A10" s="70"/>
      <c r="Q10" s="74"/>
    </row>
    <row r="11" spans="1:17" x14ac:dyDescent="0.3">
      <c r="A11" s="365" t="s">
        <v>5</v>
      </c>
      <c r="B11" s="366"/>
      <c r="C11" s="366"/>
      <c r="D11" s="366"/>
      <c r="E11" s="366"/>
      <c r="F11" s="366"/>
      <c r="G11" s="366"/>
      <c r="H11" s="366"/>
      <c r="I11" s="366"/>
      <c r="J11" s="366"/>
      <c r="K11" s="366"/>
      <c r="L11" s="366"/>
      <c r="M11" s="366"/>
      <c r="N11" s="366"/>
      <c r="O11" s="366"/>
      <c r="P11" s="366"/>
      <c r="Q11" s="367"/>
    </row>
    <row r="12" spans="1:17" ht="17.25" customHeight="1" x14ac:dyDescent="0.3">
      <c r="A12" s="696" t="s">
        <v>178</v>
      </c>
      <c r="B12" s="697"/>
      <c r="C12" s="529" t="str">
        <f>MIR!F65</f>
        <v>11. Atención a fugas de agua reparadas.</v>
      </c>
      <c r="D12" s="529"/>
      <c r="E12" s="529"/>
      <c r="F12" s="529"/>
      <c r="G12" s="529"/>
      <c r="H12" s="529"/>
      <c r="I12" s="529"/>
      <c r="J12" s="529"/>
      <c r="K12" s="529"/>
      <c r="L12" s="529"/>
      <c r="M12" s="529"/>
      <c r="N12" s="529"/>
      <c r="O12" s="529"/>
      <c r="P12" s="529"/>
      <c r="Q12" s="530"/>
    </row>
    <row r="13" spans="1:17" ht="27" customHeight="1" x14ac:dyDescent="0.3">
      <c r="A13" s="679" t="s">
        <v>120</v>
      </c>
      <c r="B13" s="680"/>
      <c r="C13" s="680"/>
      <c r="D13" s="680"/>
      <c r="E13" s="118" t="s">
        <v>82</v>
      </c>
      <c r="F13" s="680" t="s">
        <v>7</v>
      </c>
      <c r="G13" s="680"/>
      <c r="H13" s="680" t="s">
        <v>103</v>
      </c>
      <c r="I13" s="680"/>
      <c r="J13" s="704" t="s">
        <v>104</v>
      </c>
      <c r="K13" s="705"/>
      <c r="L13" s="705"/>
      <c r="M13" s="706"/>
      <c r="N13" s="680" t="s">
        <v>115</v>
      </c>
      <c r="O13" s="680"/>
      <c r="P13" s="680"/>
      <c r="Q13" s="681"/>
    </row>
    <row r="14" spans="1:17" ht="44.25" customHeight="1" x14ac:dyDescent="0.3">
      <c r="A14" s="635" t="s">
        <v>181</v>
      </c>
      <c r="B14" s="540"/>
      <c r="C14" s="540"/>
      <c r="D14" s="540"/>
      <c r="E14" s="606" t="str">
        <f>MIR!A70</f>
        <v>Gestión</v>
      </c>
      <c r="F14" s="606" t="str">
        <f>MIR!D70</f>
        <v>Calidad</v>
      </c>
      <c r="G14" s="606"/>
      <c r="H14" s="606" t="s">
        <v>52</v>
      </c>
      <c r="I14" s="606"/>
      <c r="J14" s="707" t="s">
        <v>143</v>
      </c>
      <c r="K14" s="708"/>
      <c r="L14" s="708"/>
      <c r="M14" s="709"/>
      <c r="N14" s="540"/>
      <c r="O14" s="540"/>
      <c r="P14" s="540"/>
      <c r="Q14" s="542"/>
    </row>
    <row r="15" spans="1:17" ht="44.25" customHeight="1" x14ac:dyDescent="0.3">
      <c r="A15" s="635"/>
      <c r="B15" s="540"/>
      <c r="C15" s="540"/>
      <c r="D15" s="540"/>
      <c r="E15" s="606"/>
      <c r="F15" s="606"/>
      <c r="G15" s="606"/>
      <c r="H15" s="606"/>
      <c r="I15" s="606"/>
      <c r="J15" s="710"/>
      <c r="K15" s="711"/>
      <c r="L15" s="711"/>
      <c r="M15" s="712"/>
      <c r="N15" s="540"/>
      <c r="O15" s="540"/>
      <c r="P15" s="540"/>
      <c r="Q15" s="542"/>
    </row>
    <row r="16" spans="1:17" ht="21.75" customHeight="1" x14ac:dyDescent="0.3">
      <c r="A16" s="682" t="s">
        <v>8</v>
      </c>
      <c r="B16" s="683"/>
      <c r="C16" s="683"/>
      <c r="D16" s="632" t="s">
        <v>127</v>
      </c>
      <c r="E16" s="632"/>
      <c r="F16" s="632"/>
      <c r="G16" s="632"/>
      <c r="H16" s="632"/>
      <c r="I16" s="632"/>
      <c r="J16" s="632"/>
      <c r="K16" s="632"/>
      <c r="L16" s="632"/>
      <c r="M16" s="632"/>
      <c r="N16" s="632"/>
      <c r="O16" s="632"/>
      <c r="P16" s="632"/>
      <c r="Q16" s="633"/>
    </row>
    <row r="17" spans="1:17" ht="12.75" customHeight="1" x14ac:dyDescent="0.3">
      <c r="A17" s="70"/>
      <c r="Q17" s="74"/>
    </row>
    <row r="18" spans="1:17" x14ac:dyDescent="0.3">
      <c r="A18" s="365" t="s">
        <v>9</v>
      </c>
      <c r="B18" s="366"/>
      <c r="C18" s="366"/>
      <c r="D18" s="366"/>
      <c r="E18" s="366"/>
      <c r="F18" s="366"/>
      <c r="G18" s="366"/>
      <c r="H18" s="366"/>
      <c r="I18" s="366"/>
      <c r="J18" s="366"/>
      <c r="K18" s="366"/>
      <c r="L18" s="366"/>
      <c r="M18" s="366"/>
      <c r="N18" s="366"/>
      <c r="O18" s="366"/>
      <c r="P18" s="366"/>
      <c r="Q18" s="367"/>
    </row>
    <row r="19" spans="1:17" x14ac:dyDescent="0.3">
      <c r="A19" s="679" t="s">
        <v>10</v>
      </c>
      <c r="B19" s="680"/>
      <c r="C19" s="680" t="s">
        <v>11</v>
      </c>
      <c r="D19" s="680"/>
      <c r="E19" s="680"/>
      <c r="F19" s="680" t="s">
        <v>12</v>
      </c>
      <c r="G19" s="680"/>
      <c r="H19" s="680"/>
      <c r="I19" s="680" t="s">
        <v>13</v>
      </c>
      <c r="J19" s="680"/>
      <c r="K19" s="680"/>
      <c r="L19" s="680" t="s">
        <v>14</v>
      </c>
      <c r="M19" s="680"/>
      <c r="N19" s="680"/>
      <c r="O19" s="680" t="s">
        <v>15</v>
      </c>
      <c r="P19" s="680"/>
      <c r="Q19" s="681"/>
    </row>
    <row r="20" spans="1:17" s="85" customFormat="1" ht="25.5" customHeight="1" x14ac:dyDescent="0.25">
      <c r="A20" s="790" t="s">
        <v>171</v>
      </c>
      <c r="B20" s="484"/>
      <c r="C20" s="484" t="s">
        <v>171</v>
      </c>
      <c r="D20" s="484"/>
      <c r="E20" s="484"/>
      <c r="F20" s="484" t="s">
        <v>171</v>
      </c>
      <c r="G20" s="484"/>
      <c r="H20" s="484"/>
      <c r="I20" s="484" t="s">
        <v>171</v>
      </c>
      <c r="J20" s="484"/>
      <c r="K20" s="484"/>
      <c r="L20" s="485" t="s">
        <v>171</v>
      </c>
      <c r="M20" s="485"/>
      <c r="N20" s="485"/>
      <c r="O20" s="486" t="s">
        <v>171</v>
      </c>
      <c r="P20" s="486"/>
      <c r="Q20" s="791"/>
    </row>
    <row r="21" spans="1:17" ht="22.5" customHeight="1" x14ac:dyDescent="0.3">
      <c r="A21" s="527" t="s">
        <v>16</v>
      </c>
      <c r="B21" s="528"/>
      <c r="C21" s="528"/>
      <c r="D21" s="684" t="str">
        <f>MIR!J65</f>
        <v>Información de la dirección de Operación de Mantenimiento.</v>
      </c>
      <c r="E21" s="684"/>
      <c r="F21" s="684"/>
      <c r="G21" s="684"/>
      <c r="H21" s="684"/>
      <c r="I21" s="684"/>
      <c r="J21" s="684"/>
      <c r="K21" s="684"/>
      <c r="L21" s="684"/>
      <c r="M21" s="684"/>
      <c r="N21" s="684"/>
      <c r="O21" s="684"/>
      <c r="P21" s="684"/>
      <c r="Q21" s="685"/>
    </row>
    <row r="22" spans="1:17" ht="22.5" customHeight="1" x14ac:dyDescent="0.3">
      <c r="A22" s="555" t="s">
        <v>105</v>
      </c>
      <c r="B22" s="556"/>
      <c r="C22" s="556"/>
      <c r="D22" s="686" t="str">
        <f>MIR!N65</f>
        <v>Al mayor número de fugas de agua atendidos de manera oportuna, se evitará desperdicio de agua, se mantendtrá un flujo constante en las redes hidráulicas y por ende abastecimiento de agua a mayor número de viviendas.</v>
      </c>
      <c r="E22" s="686"/>
      <c r="F22" s="686"/>
      <c r="G22" s="686"/>
      <c r="H22" s="686"/>
      <c r="I22" s="686"/>
      <c r="J22" s="686"/>
      <c r="K22" s="686"/>
      <c r="L22" s="686"/>
      <c r="M22" s="686"/>
      <c r="N22" s="686"/>
      <c r="O22" s="686"/>
      <c r="P22" s="686"/>
      <c r="Q22" s="687"/>
    </row>
    <row r="23" spans="1:17" x14ac:dyDescent="0.3">
      <c r="A23" s="84"/>
      <c r="Q23" s="74"/>
    </row>
    <row r="24" spans="1:17" x14ac:dyDescent="0.3">
      <c r="A24" s="365" t="s">
        <v>17</v>
      </c>
      <c r="B24" s="366"/>
      <c r="C24" s="366"/>
      <c r="D24" s="366"/>
      <c r="E24" s="366"/>
      <c r="F24" s="366"/>
      <c r="G24" s="366"/>
      <c r="H24" s="366"/>
      <c r="I24" s="366"/>
      <c r="J24" s="366"/>
      <c r="K24" s="366"/>
      <c r="L24" s="366"/>
      <c r="M24" s="366"/>
      <c r="N24" s="366"/>
      <c r="O24" s="366"/>
      <c r="P24" s="366"/>
      <c r="Q24" s="367"/>
    </row>
    <row r="25" spans="1:17" s="85" customFormat="1" ht="55.5" customHeight="1" x14ac:dyDescent="0.25">
      <c r="A25" s="679" t="s">
        <v>106</v>
      </c>
      <c r="B25" s="680"/>
      <c r="C25" s="680" t="s">
        <v>107</v>
      </c>
      <c r="D25" s="680"/>
      <c r="E25" s="680"/>
      <c r="F25" s="680" t="s">
        <v>108</v>
      </c>
      <c r="G25" s="680"/>
      <c r="H25" s="680"/>
      <c r="I25" s="680" t="s">
        <v>173</v>
      </c>
      <c r="J25" s="680"/>
      <c r="K25" s="680"/>
      <c r="L25" s="688" t="s">
        <v>18</v>
      </c>
      <c r="M25" s="688"/>
      <c r="N25" s="688"/>
      <c r="O25" s="689" t="str">
        <f>MIR!J70</f>
        <v>Durante el ejercicio 2024, se atendieron un total de 2532 fugas de agua, es decir se reparó el 54.40 % de las 4,654 fugas reportadas.</v>
      </c>
      <c r="P25" s="689"/>
      <c r="Q25" s="690"/>
    </row>
    <row r="26" spans="1:17" s="85" customFormat="1" ht="47.25" customHeight="1" x14ac:dyDescent="0.25">
      <c r="A26" s="691" t="str">
        <f>MIR!N70</f>
        <v>Aumentar las reparaciones de fugas de agua al menos en un 10 %, en el total de las fugas que se reparan de manera anual.</v>
      </c>
      <c r="B26" s="689"/>
      <c r="C26" s="692" t="s">
        <v>176</v>
      </c>
      <c r="D26" s="606"/>
      <c r="E26" s="606"/>
      <c r="F26" s="606" t="s">
        <v>58</v>
      </c>
      <c r="G26" s="606"/>
      <c r="H26" s="606"/>
      <c r="I26" s="680"/>
      <c r="J26" s="680"/>
      <c r="K26" s="680"/>
      <c r="L26" s="693" t="s">
        <v>19</v>
      </c>
      <c r="M26" s="693"/>
      <c r="N26" s="693"/>
      <c r="O26" s="606">
        <v>2024</v>
      </c>
      <c r="P26" s="606"/>
      <c r="Q26" s="641"/>
    </row>
    <row r="27" spans="1:17" ht="5.25" customHeight="1" x14ac:dyDescent="0.3">
      <c r="A27" s="53"/>
      <c r="B27" s="54"/>
      <c r="C27" s="54"/>
      <c r="D27" s="54"/>
      <c r="E27" s="54"/>
      <c r="F27" s="54"/>
      <c r="G27" s="54"/>
      <c r="H27" s="54"/>
      <c r="I27" s="54"/>
      <c r="J27" s="54"/>
      <c r="K27" s="54"/>
      <c r="L27" s="54"/>
      <c r="M27" s="54"/>
      <c r="N27" s="54"/>
      <c r="O27" s="54"/>
      <c r="P27" s="54"/>
      <c r="Q27" s="55"/>
    </row>
    <row r="28" spans="1:17" x14ac:dyDescent="0.3">
      <c r="A28" s="70"/>
      <c r="O28" s="54"/>
      <c r="P28" s="54"/>
      <c r="Q28" s="55"/>
    </row>
    <row r="29" spans="1:17" x14ac:dyDescent="0.3">
      <c r="A29" s="365" t="s">
        <v>84</v>
      </c>
      <c r="B29" s="366"/>
      <c r="C29" s="366"/>
      <c r="D29" s="366"/>
      <c r="E29" s="366"/>
      <c r="F29" s="366"/>
      <c r="G29" s="366"/>
      <c r="H29" s="366"/>
      <c r="I29" s="366"/>
      <c r="J29" s="366"/>
      <c r="K29" s="366"/>
      <c r="L29" s="366"/>
      <c r="M29" s="366"/>
      <c r="N29" s="366"/>
      <c r="O29" s="366"/>
      <c r="P29" s="366"/>
      <c r="Q29" s="367"/>
    </row>
    <row r="30" spans="1:17" x14ac:dyDescent="0.3">
      <c r="A30" s="609" t="s">
        <v>33</v>
      </c>
      <c r="B30" s="610"/>
      <c r="C30" s="610"/>
      <c r="D30" s="610"/>
      <c r="E30" s="610"/>
      <c r="F30" s="610"/>
      <c r="G30" s="610"/>
      <c r="H30" s="610"/>
      <c r="I30" s="610"/>
      <c r="J30" s="610"/>
      <c r="K30" s="610"/>
      <c r="L30" s="610"/>
      <c r="M30" s="610"/>
      <c r="N30" s="610"/>
      <c r="O30" s="610"/>
      <c r="P30" s="610"/>
      <c r="Q30" s="611"/>
    </row>
    <row r="31" spans="1:17" x14ac:dyDescent="0.3">
      <c r="A31" s="786" t="s">
        <v>34</v>
      </c>
      <c r="B31" s="787"/>
      <c r="C31" s="787"/>
      <c r="D31" s="787"/>
      <c r="E31" s="787"/>
      <c r="F31" s="787"/>
      <c r="G31" s="787"/>
      <c r="H31" s="787"/>
      <c r="I31" s="787"/>
      <c r="J31" s="787"/>
      <c r="K31" s="787"/>
      <c r="L31" s="787"/>
      <c r="M31" s="787"/>
      <c r="N31" s="787"/>
      <c r="O31" s="787"/>
      <c r="P31" s="787"/>
      <c r="Q31" s="788"/>
    </row>
    <row r="32" spans="1:17" ht="30" customHeight="1" x14ac:dyDescent="0.3">
      <c r="A32" s="527" t="s">
        <v>89</v>
      </c>
      <c r="B32" s="528"/>
      <c r="C32" s="529" t="s">
        <v>218</v>
      </c>
      <c r="D32" s="529"/>
      <c r="E32" s="529"/>
      <c r="F32" s="529"/>
      <c r="G32" s="529"/>
      <c r="H32" s="529"/>
      <c r="I32" s="529"/>
      <c r="J32" s="529"/>
      <c r="K32" s="529"/>
      <c r="L32" s="529"/>
      <c r="M32" s="529"/>
      <c r="N32" s="529"/>
      <c r="O32" s="529"/>
      <c r="P32" s="529"/>
      <c r="Q32" s="530"/>
    </row>
    <row r="33" spans="1:17" s="85" customFormat="1" ht="30" customHeight="1" x14ac:dyDescent="0.25">
      <c r="A33" s="527" t="s">
        <v>90</v>
      </c>
      <c r="B33" s="528"/>
      <c r="C33" s="529" t="s">
        <v>235</v>
      </c>
      <c r="D33" s="529"/>
      <c r="E33" s="529"/>
      <c r="F33" s="529"/>
      <c r="G33" s="529"/>
      <c r="H33" s="529"/>
      <c r="I33" s="529"/>
      <c r="J33" s="529"/>
      <c r="K33" s="529"/>
      <c r="L33" s="529"/>
      <c r="M33" s="529"/>
      <c r="N33" s="529"/>
      <c r="O33" s="529"/>
      <c r="P33" s="529"/>
      <c r="Q33" s="530"/>
    </row>
    <row r="34" spans="1:17" s="85" customFormat="1" ht="30" customHeight="1" x14ac:dyDescent="0.25">
      <c r="A34" s="555" t="s">
        <v>91</v>
      </c>
      <c r="B34" s="556"/>
      <c r="C34" s="686" t="s">
        <v>94</v>
      </c>
      <c r="D34" s="686"/>
      <c r="E34" s="686"/>
      <c r="F34" s="686"/>
      <c r="G34" s="686"/>
      <c r="H34" s="686"/>
      <c r="I34" s="686"/>
      <c r="J34" s="686"/>
      <c r="K34" s="686"/>
      <c r="L34" s="686"/>
      <c r="M34" s="686"/>
      <c r="N34" s="686"/>
      <c r="O34" s="686"/>
      <c r="P34" s="686"/>
      <c r="Q34" s="687"/>
    </row>
    <row r="35" spans="1:17" x14ac:dyDescent="0.3">
      <c r="A35" s="70"/>
      <c r="Q35" s="74"/>
    </row>
    <row r="36" spans="1:17" x14ac:dyDescent="0.3">
      <c r="A36" s="531" t="s">
        <v>85</v>
      </c>
      <c r="B36" s="532"/>
      <c r="C36" s="532"/>
      <c r="D36" s="532"/>
      <c r="E36" s="532"/>
      <c r="F36" s="532"/>
      <c r="G36" s="532"/>
      <c r="H36" s="532"/>
      <c r="I36" s="532"/>
      <c r="J36" s="532"/>
      <c r="K36" s="532"/>
      <c r="L36" s="532"/>
      <c r="M36" s="532"/>
      <c r="N36" s="532"/>
      <c r="O36" s="532"/>
      <c r="P36" s="532"/>
      <c r="Q36" s="533"/>
    </row>
    <row r="37" spans="1:17" x14ac:dyDescent="0.3">
      <c r="A37" s="61" t="s">
        <v>20</v>
      </c>
      <c r="B37" s="62" t="s">
        <v>21</v>
      </c>
      <c r="C37" s="534" t="s">
        <v>22</v>
      </c>
      <c r="D37" s="534"/>
      <c r="E37" s="62" t="s">
        <v>23</v>
      </c>
      <c r="F37" s="534" t="s">
        <v>24</v>
      </c>
      <c r="G37" s="534"/>
      <c r="H37" s="534" t="s">
        <v>25</v>
      </c>
      <c r="I37" s="534"/>
      <c r="J37" s="534" t="s">
        <v>26</v>
      </c>
      <c r="K37" s="534"/>
      <c r="L37" s="534" t="s">
        <v>27</v>
      </c>
      <c r="M37" s="534"/>
      <c r="N37" s="62" t="s">
        <v>28</v>
      </c>
      <c r="O37" s="62" t="s">
        <v>29</v>
      </c>
      <c r="P37" s="62" t="s">
        <v>30</v>
      </c>
      <c r="Q37" s="63" t="s">
        <v>31</v>
      </c>
    </row>
    <row r="38" spans="1:17" x14ac:dyDescent="0.3">
      <c r="A38" s="149">
        <v>211</v>
      </c>
      <c r="B38" s="77">
        <v>211</v>
      </c>
      <c r="C38" s="606">
        <v>211</v>
      </c>
      <c r="D38" s="606"/>
      <c r="E38" s="77">
        <v>211</v>
      </c>
      <c r="F38" s="606">
        <v>211</v>
      </c>
      <c r="G38" s="606"/>
      <c r="H38" s="606">
        <v>211</v>
      </c>
      <c r="I38" s="606"/>
      <c r="J38" s="606">
        <v>211</v>
      </c>
      <c r="K38" s="606"/>
      <c r="L38" s="606">
        <v>211</v>
      </c>
      <c r="M38" s="606"/>
      <c r="N38" s="78">
        <v>211</v>
      </c>
      <c r="O38" s="78">
        <v>211</v>
      </c>
      <c r="P38" s="78">
        <v>211</v>
      </c>
      <c r="Q38" s="115">
        <v>211</v>
      </c>
    </row>
    <row r="39" spans="1:17" x14ac:dyDescent="0.3">
      <c r="A39" s="70"/>
      <c r="O39" s="68" t="s">
        <v>379</v>
      </c>
      <c r="P39" s="559">
        <f>+A38+B38+C38+E38+F38+H38+J38+L38+N38+O38+P38+Q38</f>
        <v>2532</v>
      </c>
      <c r="Q39" s="560"/>
    </row>
    <row r="40" spans="1:17" x14ac:dyDescent="0.3">
      <c r="A40" s="70"/>
      <c r="J40" s="68"/>
      <c r="N40" s="658" t="s">
        <v>381</v>
      </c>
      <c r="O40" s="658"/>
      <c r="Q40" s="258">
        <f>+P39*1.1</f>
        <v>2785.2000000000003</v>
      </c>
    </row>
    <row r="41" spans="1:17" x14ac:dyDescent="0.3">
      <c r="A41" s="70"/>
      <c r="J41" s="68"/>
      <c r="M41" s="571" t="s">
        <v>383</v>
      </c>
      <c r="N41" s="571"/>
      <c r="O41" s="571"/>
      <c r="Q41" s="258">
        <f>+Q40/12</f>
        <v>232.10000000000002</v>
      </c>
    </row>
    <row r="42" spans="1:17" ht="12" customHeight="1" x14ac:dyDescent="0.3">
      <c r="A42" s="70"/>
      <c r="J42" s="68"/>
      <c r="M42" s="658" t="s">
        <v>375</v>
      </c>
      <c r="N42" s="658"/>
      <c r="O42" s="658"/>
      <c r="Q42" s="259">
        <f>+(Q41/Q55)*100</f>
        <v>59.845294370434047</v>
      </c>
    </row>
    <row r="43" spans="1:17" hidden="1" x14ac:dyDescent="0.3">
      <c r="A43" s="647"/>
      <c r="B43" s="648"/>
      <c r="C43" s="648"/>
      <c r="D43" s="648"/>
      <c r="E43" s="648"/>
      <c r="F43" s="648"/>
      <c r="G43" s="648"/>
      <c r="H43" s="648"/>
      <c r="I43" s="648"/>
      <c r="J43" s="648"/>
      <c r="K43" s="648"/>
      <c r="L43" s="648"/>
      <c r="M43" s="648"/>
      <c r="N43" s="648"/>
      <c r="O43" s="648"/>
      <c r="P43" s="648"/>
      <c r="Q43" s="649"/>
    </row>
    <row r="44" spans="1:17" x14ac:dyDescent="0.3">
      <c r="A44" s="365" t="s">
        <v>36</v>
      </c>
      <c r="B44" s="366"/>
      <c r="C44" s="366"/>
      <c r="D44" s="366"/>
      <c r="E44" s="366"/>
      <c r="F44" s="366"/>
      <c r="G44" s="366"/>
      <c r="H44" s="366"/>
      <c r="I44" s="366"/>
      <c r="J44" s="366"/>
      <c r="K44" s="366"/>
      <c r="L44" s="366"/>
      <c r="M44" s="366"/>
      <c r="N44" s="366"/>
      <c r="O44" s="366"/>
      <c r="P44" s="366"/>
      <c r="Q44" s="367"/>
    </row>
    <row r="45" spans="1:17" x14ac:dyDescent="0.3">
      <c r="A45" s="527" t="s">
        <v>35</v>
      </c>
      <c r="B45" s="528"/>
      <c r="C45" s="529" t="s">
        <v>217</v>
      </c>
      <c r="D45" s="529"/>
      <c r="E45" s="529"/>
      <c r="F45" s="529"/>
      <c r="G45" s="529"/>
      <c r="H45" s="529"/>
      <c r="I45" s="529"/>
      <c r="J45" s="529"/>
      <c r="K45" s="529"/>
      <c r="L45" s="529"/>
      <c r="M45" s="529"/>
      <c r="N45" s="529"/>
      <c r="O45" s="529"/>
      <c r="P45" s="529"/>
      <c r="Q45" s="530"/>
    </row>
    <row r="46" spans="1:17" x14ac:dyDescent="0.3">
      <c r="A46" s="527" t="s">
        <v>59</v>
      </c>
      <c r="B46" s="528"/>
      <c r="C46" s="529" t="s">
        <v>236</v>
      </c>
      <c r="D46" s="529"/>
      <c r="E46" s="529"/>
      <c r="F46" s="529"/>
      <c r="G46" s="529"/>
      <c r="H46" s="529"/>
      <c r="I46" s="529"/>
      <c r="J46" s="529"/>
      <c r="K46" s="529"/>
      <c r="L46" s="529"/>
      <c r="M46" s="529"/>
      <c r="N46" s="529"/>
      <c r="O46" s="529"/>
      <c r="P46" s="529"/>
      <c r="Q46" s="530"/>
    </row>
    <row r="47" spans="1:17" x14ac:dyDescent="0.3">
      <c r="A47" s="555" t="s">
        <v>91</v>
      </c>
      <c r="B47" s="556"/>
      <c r="C47" s="686" t="s">
        <v>94</v>
      </c>
      <c r="D47" s="686"/>
      <c r="E47" s="686"/>
      <c r="F47" s="686"/>
      <c r="G47" s="686"/>
      <c r="H47" s="686"/>
      <c r="I47" s="686"/>
      <c r="J47" s="686"/>
      <c r="K47" s="686"/>
      <c r="L47" s="686"/>
      <c r="M47" s="686"/>
      <c r="N47" s="686"/>
      <c r="O47" s="686"/>
      <c r="P47" s="686"/>
      <c r="Q47" s="687"/>
    </row>
    <row r="48" spans="1:17" x14ac:dyDescent="0.3">
      <c r="A48" s="70"/>
      <c r="Q48" s="74"/>
    </row>
    <row r="49" spans="1:17" ht="1.5" customHeight="1" x14ac:dyDescent="0.3">
      <c r="A49" s="570" t="s">
        <v>85</v>
      </c>
      <c r="B49" s="571"/>
      <c r="C49" s="571"/>
      <c r="D49" s="571"/>
      <c r="E49" s="571"/>
      <c r="F49" s="571"/>
      <c r="G49" s="571"/>
      <c r="H49" s="571"/>
      <c r="I49" s="571"/>
      <c r="J49" s="571"/>
      <c r="K49" s="571"/>
      <c r="L49" s="571"/>
      <c r="M49" s="571"/>
      <c r="N49" s="571"/>
      <c r="O49" s="571"/>
      <c r="P49" s="571"/>
      <c r="Q49" s="572"/>
    </row>
    <row r="50" spans="1:17" hidden="1" x14ac:dyDescent="0.3">
      <c r="A50" s="132" t="s">
        <v>20</v>
      </c>
      <c r="B50" s="133" t="s">
        <v>21</v>
      </c>
      <c r="C50" s="789" t="s">
        <v>22</v>
      </c>
      <c r="D50" s="789"/>
      <c r="E50" s="133" t="s">
        <v>23</v>
      </c>
      <c r="F50" s="789" t="s">
        <v>24</v>
      </c>
      <c r="G50" s="789"/>
      <c r="H50" s="789" t="s">
        <v>25</v>
      </c>
      <c r="I50" s="789"/>
      <c r="J50" s="789" t="s">
        <v>26</v>
      </c>
      <c r="K50" s="789"/>
      <c r="L50" s="789" t="s">
        <v>27</v>
      </c>
      <c r="M50" s="789"/>
      <c r="N50" s="133" t="s">
        <v>28</v>
      </c>
      <c r="O50" s="133" t="s">
        <v>29</v>
      </c>
      <c r="P50" s="133" t="s">
        <v>30</v>
      </c>
      <c r="Q50" s="134" t="s">
        <v>31</v>
      </c>
    </row>
    <row r="51" spans="1:17" x14ac:dyDescent="0.3">
      <c r="A51" s="531" t="s">
        <v>85</v>
      </c>
      <c r="B51" s="532"/>
      <c r="C51" s="532"/>
      <c r="D51" s="532"/>
      <c r="E51" s="532"/>
      <c r="F51" s="532"/>
      <c r="G51" s="532"/>
      <c r="H51" s="532"/>
      <c r="I51" s="532"/>
      <c r="J51" s="532"/>
      <c r="K51" s="532"/>
      <c r="L51" s="532"/>
      <c r="M51" s="532"/>
      <c r="N51" s="532"/>
      <c r="O51" s="532"/>
      <c r="P51" s="532"/>
      <c r="Q51" s="533"/>
    </row>
    <row r="52" spans="1:17" x14ac:dyDescent="0.3">
      <c r="A52" s="61" t="s">
        <v>20</v>
      </c>
      <c r="B52" s="62" t="s">
        <v>21</v>
      </c>
      <c r="C52" s="534" t="s">
        <v>22</v>
      </c>
      <c r="D52" s="534"/>
      <c r="E52" s="62" t="s">
        <v>23</v>
      </c>
      <c r="F52" s="534" t="s">
        <v>24</v>
      </c>
      <c r="G52" s="534"/>
      <c r="H52" s="534" t="s">
        <v>25</v>
      </c>
      <c r="I52" s="534"/>
      <c r="J52" s="534" t="s">
        <v>26</v>
      </c>
      <c r="K52" s="534"/>
      <c r="L52" s="534" t="s">
        <v>27</v>
      </c>
      <c r="M52" s="534"/>
      <c r="N52" s="62" t="s">
        <v>28</v>
      </c>
      <c r="O52" s="62" t="s">
        <v>29</v>
      </c>
      <c r="P52" s="62" t="s">
        <v>30</v>
      </c>
      <c r="Q52" s="63" t="s">
        <v>31</v>
      </c>
    </row>
    <row r="53" spans="1:17" x14ac:dyDescent="0.3">
      <c r="A53" s="150">
        <v>387</v>
      </c>
      <c r="B53" s="75">
        <v>387</v>
      </c>
      <c r="C53" s="604">
        <v>387</v>
      </c>
      <c r="D53" s="604"/>
      <c r="E53" s="75">
        <v>387</v>
      </c>
      <c r="F53" s="604">
        <v>387</v>
      </c>
      <c r="G53" s="604"/>
      <c r="H53" s="604">
        <v>387</v>
      </c>
      <c r="I53" s="604"/>
      <c r="J53" s="604">
        <v>387</v>
      </c>
      <c r="K53" s="604"/>
      <c r="L53" s="604">
        <v>395</v>
      </c>
      <c r="M53" s="604"/>
      <c r="N53" s="58">
        <v>387</v>
      </c>
      <c r="O53" s="58">
        <v>389</v>
      </c>
      <c r="P53" s="58">
        <v>387</v>
      </c>
      <c r="Q53" s="83">
        <v>387</v>
      </c>
    </row>
    <row r="54" spans="1:17" x14ac:dyDescent="0.3">
      <c r="A54" s="70"/>
      <c r="O54" s="68" t="s">
        <v>379</v>
      </c>
      <c r="P54" s="559">
        <f>+A53+B53+C53+E53+F53+H53+J53+L53+N53+O53+P53+Q53</f>
        <v>4654</v>
      </c>
      <c r="Q54" s="560"/>
    </row>
    <row r="55" spans="1:17" x14ac:dyDescent="0.3">
      <c r="A55" s="70"/>
      <c r="N55" s="658" t="s">
        <v>382</v>
      </c>
      <c r="O55" s="658"/>
      <c r="P55" s="246"/>
      <c r="Q55" s="260">
        <f>+P54/12</f>
        <v>387.83333333333331</v>
      </c>
    </row>
    <row r="56" spans="1:17" ht="17.25" customHeight="1" x14ac:dyDescent="0.3">
      <c r="A56" s="783"/>
      <c r="B56" s="658"/>
      <c r="C56" s="658"/>
      <c r="D56" s="658"/>
      <c r="E56" s="658"/>
      <c r="F56" s="658"/>
      <c r="G56" s="658"/>
      <c r="H56" s="658"/>
      <c r="I56" s="658"/>
      <c r="J56" s="658"/>
      <c r="K56" s="658"/>
      <c r="L56" s="658"/>
      <c r="M56" s="658"/>
      <c r="N56" s="658"/>
      <c r="O56" s="658"/>
      <c r="P56" s="784"/>
      <c r="Q56" s="785"/>
    </row>
    <row r="57" spans="1:17" ht="4.7" customHeight="1" x14ac:dyDescent="0.3">
      <c r="A57" s="70"/>
      <c r="O57" s="68"/>
      <c r="P57" s="114"/>
      <c r="Q57" s="74"/>
    </row>
    <row r="58" spans="1:17" x14ac:dyDescent="0.3">
      <c r="A58" s="365" t="s">
        <v>86</v>
      </c>
      <c r="B58" s="366"/>
      <c r="C58" s="366"/>
      <c r="D58" s="366"/>
      <c r="E58" s="366"/>
      <c r="F58" s="366"/>
      <c r="G58" s="366"/>
      <c r="H58" s="366"/>
      <c r="I58" s="366"/>
      <c r="J58" s="366"/>
      <c r="K58" s="366"/>
      <c r="L58" s="366"/>
      <c r="M58" s="366"/>
      <c r="N58" s="366"/>
      <c r="O58" s="366"/>
      <c r="P58" s="366"/>
      <c r="Q58" s="367"/>
    </row>
    <row r="59" spans="1:17" x14ac:dyDescent="0.3">
      <c r="A59" s="609" t="s">
        <v>33</v>
      </c>
      <c r="B59" s="610"/>
      <c r="C59" s="610"/>
      <c r="D59" s="610"/>
      <c r="E59" s="610"/>
      <c r="F59" s="610"/>
      <c r="G59" s="610"/>
      <c r="H59" s="610"/>
      <c r="I59" s="610"/>
      <c r="J59" s="610"/>
      <c r="K59" s="610"/>
      <c r="L59" s="610"/>
      <c r="M59" s="610"/>
      <c r="N59" s="610"/>
      <c r="O59" s="610"/>
      <c r="P59" s="610"/>
      <c r="Q59" s="611"/>
    </row>
    <row r="60" spans="1:17" x14ac:dyDescent="0.3">
      <c r="A60" s="786" t="s">
        <v>34</v>
      </c>
      <c r="B60" s="787"/>
      <c r="C60" s="787"/>
      <c r="D60" s="787"/>
      <c r="E60" s="787"/>
      <c r="F60" s="787"/>
      <c r="G60" s="787"/>
      <c r="H60" s="787"/>
      <c r="I60" s="787"/>
      <c r="J60" s="787"/>
      <c r="K60" s="787"/>
      <c r="L60" s="787"/>
      <c r="M60" s="787"/>
      <c r="N60" s="787"/>
      <c r="O60" s="787"/>
      <c r="P60" s="787"/>
      <c r="Q60" s="788"/>
    </row>
    <row r="61" spans="1:17" x14ac:dyDescent="0.3">
      <c r="A61" s="527" t="s">
        <v>35</v>
      </c>
      <c r="B61" s="528"/>
      <c r="C61" s="529" t="s">
        <v>218</v>
      </c>
      <c r="D61" s="529"/>
      <c r="E61" s="529"/>
      <c r="F61" s="529"/>
      <c r="G61" s="529"/>
      <c r="H61" s="529"/>
      <c r="I61" s="529"/>
      <c r="J61" s="529"/>
      <c r="K61" s="529"/>
      <c r="L61" s="529"/>
      <c r="M61" s="529"/>
      <c r="N61" s="529"/>
      <c r="O61" s="529"/>
      <c r="P61" s="529"/>
      <c r="Q61" s="530"/>
    </row>
    <row r="62" spans="1:17" x14ac:dyDescent="0.3">
      <c r="A62" s="527" t="s">
        <v>59</v>
      </c>
      <c r="B62" s="528"/>
      <c r="C62" s="529" t="s">
        <v>235</v>
      </c>
      <c r="D62" s="529"/>
      <c r="E62" s="529"/>
      <c r="F62" s="529"/>
      <c r="G62" s="529"/>
      <c r="H62" s="529"/>
      <c r="I62" s="529"/>
      <c r="J62" s="529"/>
      <c r="K62" s="529"/>
      <c r="L62" s="529"/>
      <c r="M62" s="529"/>
      <c r="N62" s="529"/>
      <c r="O62" s="529"/>
      <c r="P62" s="529"/>
      <c r="Q62" s="530"/>
    </row>
    <row r="63" spans="1:17" x14ac:dyDescent="0.3">
      <c r="A63" s="555" t="s">
        <v>91</v>
      </c>
      <c r="B63" s="556"/>
      <c r="C63" s="686" t="s">
        <v>94</v>
      </c>
      <c r="D63" s="686"/>
      <c r="E63" s="686"/>
      <c r="F63" s="686"/>
      <c r="G63" s="686"/>
      <c r="H63" s="686"/>
      <c r="I63" s="686"/>
      <c r="J63" s="686"/>
      <c r="K63" s="686"/>
      <c r="L63" s="686"/>
      <c r="M63" s="686"/>
      <c r="N63" s="686"/>
      <c r="O63" s="686"/>
      <c r="P63" s="686"/>
      <c r="Q63" s="687"/>
    </row>
    <row r="64" spans="1:17" x14ac:dyDescent="0.3">
      <c r="A64" s="70"/>
      <c r="Q64" s="74"/>
    </row>
    <row r="65" spans="1:17" ht="28.5" customHeight="1" x14ac:dyDescent="0.3">
      <c r="A65" s="531" t="s">
        <v>85</v>
      </c>
      <c r="B65" s="532"/>
      <c r="C65" s="532"/>
      <c r="D65" s="532"/>
      <c r="E65" s="532"/>
      <c r="F65" s="532"/>
      <c r="G65" s="532"/>
      <c r="H65" s="532"/>
      <c r="I65" s="532"/>
      <c r="J65" s="532"/>
      <c r="K65" s="532"/>
      <c r="L65" s="532"/>
      <c r="M65" s="532"/>
      <c r="N65" s="532"/>
      <c r="O65" s="532"/>
      <c r="P65" s="532"/>
      <c r="Q65" s="533"/>
    </row>
    <row r="66" spans="1:17" x14ac:dyDescent="0.3">
      <c r="A66" s="61" t="s">
        <v>20</v>
      </c>
      <c r="B66" s="62" t="s">
        <v>21</v>
      </c>
      <c r="C66" s="534" t="s">
        <v>22</v>
      </c>
      <c r="D66" s="534"/>
      <c r="E66" s="62" t="s">
        <v>23</v>
      </c>
      <c r="F66" s="534" t="s">
        <v>24</v>
      </c>
      <c r="G66" s="534"/>
      <c r="H66" s="534" t="s">
        <v>25</v>
      </c>
      <c r="I66" s="534"/>
      <c r="J66" s="534" t="s">
        <v>26</v>
      </c>
      <c r="K66" s="534"/>
      <c r="L66" s="534" t="s">
        <v>27</v>
      </c>
      <c r="M66" s="534"/>
      <c r="N66" s="62" t="s">
        <v>28</v>
      </c>
      <c r="O66" s="62" t="s">
        <v>29</v>
      </c>
      <c r="P66" s="62" t="s">
        <v>30</v>
      </c>
      <c r="Q66" s="63" t="s">
        <v>31</v>
      </c>
    </row>
    <row r="67" spans="1:17" x14ac:dyDescent="0.3">
      <c r="A67" s="87"/>
      <c r="B67" s="60"/>
      <c r="C67" s="606">
        <f>514+1038</f>
        <v>1552</v>
      </c>
      <c r="D67" s="606"/>
      <c r="E67" s="60"/>
      <c r="F67" s="606"/>
      <c r="G67" s="606"/>
      <c r="H67" s="606"/>
      <c r="I67" s="606"/>
      <c r="J67" s="606"/>
      <c r="K67" s="606"/>
      <c r="L67" s="606"/>
      <c r="M67" s="606"/>
      <c r="N67" s="88"/>
      <c r="O67" s="88"/>
      <c r="P67" s="88"/>
      <c r="Q67" s="89"/>
    </row>
    <row r="68" spans="1:17" x14ac:dyDescent="0.3">
      <c r="A68" s="70"/>
      <c r="O68" s="68" t="s">
        <v>32</v>
      </c>
      <c r="P68" s="559">
        <f>+C67+H67+N67+Q67</f>
        <v>1552</v>
      </c>
      <c r="Q68" s="560"/>
    </row>
    <row r="69" spans="1:17" x14ac:dyDescent="0.3">
      <c r="A69" s="70"/>
      <c r="N69" s="571" t="s">
        <v>384</v>
      </c>
      <c r="O69" s="571"/>
      <c r="P69" s="244"/>
      <c r="Q69" s="261">
        <f>+P68/12</f>
        <v>129.33333333333334</v>
      </c>
    </row>
    <row r="70" spans="1:17" x14ac:dyDescent="0.3">
      <c r="A70" s="70"/>
      <c r="N70" s="608" t="s">
        <v>385</v>
      </c>
      <c r="O70" s="608"/>
      <c r="Q70" s="262">
        <f>+Q69/Q80</f>
        <v>0.84577656675749335</v>
      </c>
    </row>
    <row r="71" spans="1:17" x14ac:dyDescent="0.3">
      <c r="A71" s="365" t="s">
        <v>36</v>
      </c>
      <c r="B71" s="366"/>
      <c r="C71" s="366"/>
      <c r="D71" s="366"/>
      <c r="E71" s="366"/>
      <c r="F71" s="366"/>
      <c r="G71" s="366"/>
      <c r="H71" s="366"/>
      <c r="I71" s="366"/>
      <c r="J71" s="366"/>
      <c r="K71" s="366"/>
      <c r="L71" s="366"/>
      <c r="M71" s="366"/>
      <c r="N71" s="366"/>
      <c r="O71" s="366"/>
      <c r="P71" s="366"/>
      <c r="Q71" s="367"/>
    </row>
    <row r="72" spans="1:17" x14ac:dyDescent="0.3">
      <c r="A72" s="527" t="s">
        <v>35</v>
      </c>
      <c r="B72" s="528"/>
      <c r="C72" s="529" t="s">
        <v>217</v>
      </c>
      <c r="D72" s="529"/>
      <c r="E72" s="529"/>
      <c r="F72" s="529"/>
      <c r="G72" s="529"/>
      <c r="H72" s="529"/>
      <c r="I72" s="529"/>
      <c r="J72" s="529"/>
      <c r="K72" s="529"/>
      <c r="L72" s="529"/>
      <c r="M72" s="529"/>
      <c r="N72" s="529"/>
      <c r="O72" s="529"/>
      <c r="P72" s="529"/>
      <c r="Q72" s="530"/>
    </row>
    <row r="73" spans="1:17" x14ac:dyDescent="0.3">
      <c r="A73" s="527" t="s">
        <v>59</v>
      </c>
      <c r="B73" s="528"/>
      <c r="C73" s="529" t="s">
        <v>236</v>
      </c>
      <c r="D73" s="529"/>
      <c r="E73" s="529"/>
      <c r="F73" s="529"/>
      <c r="G73" s="529"/>
      <c r="H73" s="529"/>
      <c r="I73" s="529"/>
      <c r="J73" s="529"/>
      <c r="K73" s="529"/>
      <c r="L73" s="529"/>
      <c r="M73" s="529"/>
      <c r="N73" s="529"/>
      <c r="O73" s="529"/>
      <c r="P73" s="529"/>
      <c r="Q73" s="530"/>
    </row>
    <row r="74" spans="1:17" x14ac:dyDescent="0.3">
      <c r="A74" s="555" t="s">
        <v>91</v>
      </c>
      <c r="B74" s="556"/>
      <c r="C74" s="686" t="s">
        <v>94</v>
      </c>
      <c r="D74" s="686"/>
      <c r="E74" s="686"/>
      <c r="F74" s="686"/>
      <c r="G74" s="686"/>
      <c r="H74" s="686"/>
      <c r="I74" s="686"/>
      <c r="J74" s="686"/>
      <c r="K74" s="686"/>
      <c r="L74" s="686"/>
      <c r="M74" s="686"/>
      <c r="N74" s="686"/>
      <c r="O74" s="686"/>
      <c r="P74" s="686"/>
      <c r="Q74" s="687"/>
    </row>
    <row r="75" spans="1:17" x14ac:dyDescent="0.3">
      <c r="A75" s="70"/>
      <c r="Q75" s="74"/>
    </row>
    <row r="76" spans="1:17" x14ac:dyDescent="0.3">
      <c r="A76" s="531" t="s">
        <v>85</v>
      </c>
      <c r="B76" s="532"/>
      <c r="C76" s="532"/>
      <c r="D76" s="532"/>
      <c r="E76" s="532"/>
      <c r="F76" s="532"/>
      <c r="G76" s="532"/>
      <c r="H76" s="532"/>
      <c r="I76" s="532"/>
      <c r="J76" s="532"/>
      <c r="K76" s="532"/>
      <c r="L76" s="532"/>
      <c r="M76" s="532"/>
      <c r="N76" s="532"/>
      <c r="O76" s="532"/>
      <c r="P76" s="532"/>
      <c r="Q76" s="533"/>
    </row>
    <row r="77" spans="1:17" x14ac:dyDescent="0.3">
      <c r="A77" s="61" t="s">
        <v>20</v>
      </c>
      <c r="B77" s="62" t="s">
        <v>21</v>
      </c>
      <c r="C77" s="534" t="s">
        <v>22</v>
      </c>
      <c r="D77" s="534"/>
      <c r="E77" s="62" t="s">
        <v>23</v>
      </c>
      <c r="F77" s="534" t="s">
        <v>24</v>
      </c>
      <c r="G77" s="534"/>
      <c r="H77" s="534" t="s">
        <v>25</v>
      </c>
      <c r="I77" s="534"/>
      <c r="J77" s="534" t="s">
        <v>26</v>
      </c>
      <c r="K77" s="534"/>
      <c r="L77" s="534" t="s">
        <v>27</v>
      </c>
      <c r="M77" s="534"/>
      <c r="N77" s="62" t="s">
        <v>28</v>
      </c>
      <c r="O77" s="62" t="s">
        <v>29</v>
      </c>
      <c r="P77" s="62" t="s">
        <v>30</v>
      </c>
      <c r="Q77" s="63" t="s">
        <v>31</v>
      </c>
    </row>
    <row r="78" spans="1:17" x14ac:dyDescent="0.3">
      <c r="A78" s="90"/>
      <c r="B78" s="91"/>
      <c r="C78" s="604">
        <f>1038+797</f>
        <v>1835</v>
      </c>
      <c r="D78" s="604"/>
      <c r="E78" s="91"/>
      <c r="F78" s="604"/>
      <c r="G78" s="604"/>
      <c r="H78" s="604"/>
      <c r="I78" s="604"/>
      <c r="J78" s="604"/>
      <c r="K78" s="604"/>
      <c r="L78" s="604"/>
      <c r="M78" s="604"/>
      <c r="N78" s="92"/>
      <c r="O78" s="92"/>
      <c r="P78" s="92"/>
      <c r="Q78" s="93"/>
    </row>
    <row r="79" spans="1:17" x14ac:dyDescent="0.3">
      <c r="A79" s="70"/>
      <c r="O79" s="68" t="s">
        <v>32</v>
      </c>
      <c r="P79" s="559">
        <f>+C78+H78+N78+Q78</f>
        <v>1835</v>
      </c>
      <c r="Q79" s="560"/>
    </row>
    <row r="80" spans="1:17" x14ac:dyDescent="0.3">
      <c r="A80" s="70"/>
      <c r="N80" s="658" t="s">
        <v>382</v>
      </c>
      <c r="O80" s="658"/>
      <c r="P80" s="244"/>
      <c r="Q80" s="261">
        <f>+P79/12</f>
        <v>152.91666666666666</v>
      </c>
    </row>
    <row r="81" spans="1:17" x14ac:dyDescent="0.3">
      <c r="A81" s="769"/>
      <c r="B81" s="770"/>
      <c r="C81" s="770"/>
      <c r="D81" s="770"/>
      <c r="E81" s="770"/>
      <c r="F81" s="770"/>
      <c r="G81" s="770"/>
      <c r="H81" s="770"/>
      <c r="I81" s="770"/>
      <c r="J81" s="770"/>
      <c r="K81" s="770"/>
      <c r="L81" s="770"/>
      <c r="M81" s="770"/>
      <c r="N81" s="770"/>
      <c r="O81" s="770"/>
      <c r="P81" s="771"/>
      <c r="Q81" s="772"/>
    </row>
    <row r="82" spans="1:17" x14ac:dyDescent="0.3">
      <c r="A82" s="70"/>
      <c r="Q82" s="74"/>
    </row>
    <row r="83" spans="1:17" x14ac:dyDescent="0.3">
      <c r="A83" s="738" t="s">
        <v>83</v>
      </c>
      <c r="B83" s="739"/>
      <c r="C83" s="739"/>
      <c r="D83" s="739"/>
      <c r="E83" s="739"/>
      <c r="F83" s="739"/>
      <c r="G83" s="739"/>
      <c r="H83" s="739"/>
      <c r="I83" s="739"/>
      <c r="J83" s="739"/>
      <c r="K83" s="739"/>
      <c r="L83" s="739"/>
      <c r="M83" s="739"/>
      <c r="N83" s="739"/>
      <c r="O83" s="739"/>
      <c r="P83" s="773">
        <f>+Q70/Q42</f>
        <v>1.4132716292149121E-2</v>
      </c>
      <c r="Q83" s="774"/>
    </row>
    <row r="84" spans="1:17" x14ac:dyDescent="0.3">
      <c r="A84" s="70"/>
      <c r="Q84" s="74"/>
    </row>
    <row r="85" spans="1:17" x14ac:dyDescent="0.3">
      <c r="A85" s="775" t="s">
        <v>95</v>
      </c>
      <c r="B85" s="776"/>
      <c r="C85" s="776"/>
      <c r="D85" s="779"/>
      <c r="E85" s="779"/>
      <c r="F85" s="779"/>
      <c r="G85" s="779"/>
      <c r="H85" s="779"/>
      <c r="I85" s="779"/>
      <c r="J85" s="779"/>
      <c r="K85" s="779"/>
      <c r="L85" s="779"/>
      <c r="M85" s="779"/>
      <c r="N85" s="779"/>
      <c r="O85" s="779"/>
      <c r="P85" s="779"/>
      <c r="Q85" s="780"/>
    </row>
    <row r="86" spans="1:17" ht="56.25" customHeight="1" x14ac:dyDescent="0.3">
      <c r="A86" s="777"/>
      <c r="B86" s="778"/>
      <c r="C86" s="778"/>
      <c r="D86" s="781"/>
      <c r="E86" s="781"/>
      <c r="F86" s="781"/>
      <c r="G86" s="781"/>
      <c r="H86" s="781"/>
      <c r="I86" s="781"/>
      <c r="J86" s="781"/>
      <c r="K86" s="781"/>
      <c r="L86" s="781"/>
      <c r="M86" s="781"/>
      <c r="N86" s="781"/>
      <c r="O86" s="781"/>
      <c r="P86" s="781"/>
      <c r="Q86" s="782"/>
    </row>
    <row r="87" spans="1:17" x14ac:dyDescent="0.3">
      <c r="A87" s="70"/>
      <c r="Q87" s="74"/>
    </row>
    <row r="88" spans="1:17" x14ac:dyDescent="0.3">
      <c r="A88" s="763" t="s">
        <v>96</v>
      </c>
      <c r="B88" s="764"/>
      <c r="C88" s="764"/>
      <c r="D88" s="764"/>
      <c r="Q88" s="74"/>
    </row>
    <row r="89" spans="1:17" x14ac:dyDescent="0.3">
      <c r="A89" s="70"/>
      <c r="Q89" s="74"/>
    </row>
    <row r="90" spans="1:17" x14ac:dyDescent="0.3">
      <c r="A90" s="70"/>
      <c r="Q90" s="74"/>
    </row>
    <row r="91" spans="1:17" x14ac:dyDescent="0.3">
      <c r="A91" s="365" t="s">
        <v>64</v>
      </c>
      <c r="B91" s="366"/>
      <c r="C91" s="366"/>
      <c r="D91" s="366"/>
      <c r="E91" s="366"/>
      <c r="F91" s="366"/>
      <c r="G91" s="366"/>
      <c r="H91" s="366"/>
      <c r="I91" s="366"/>
      <c r="J91" s="366"/>
      <c r="K91" s="366"/>
      <c r="L91" s="366"/>
      <c r="M91" s="366"/>
      <c r="N91" s="366"/>
      <c r="O91" s="366"/>
      <c r="P91" s="366"/>
      <c r="Q91" s="367"/>
    </row>
    <row r="92" spans="1:17" x14ac:dyDescent="0.3">
      <c r="A92" s="679" t="s">
        <v>65</v>
      </c>
      <c r="B92" s="680" t="s">
        <v>59</v>
      </c>
      <c r="C92" s="768" t="s">
        <v>66</v>
      </c>
      <c r="D92" s="768"/>
      <c r="E92" s="768"/>
      <c r="F92" s="768"/>
      <c r="G92" s="768"/>
      <c r="H92" s="768"/>
      <c r="I92" s="768"/>
      <c r="J92" s="768"/>
      <c r="K92" s="768"/>
      <c r="L92" s="768"/>
      <c r="M92" s="768"/>
      <c r="N92" s="768"/>
      <c r="O92" s="768"/>
      <c r="P92" s="680" t="s">
        <v>80</v>
      </c>
      <c r="Q92" s="681" t="s">
        <v>81</v>
      </c>
    </row>
    <row r="93" spans="1:17" ht="38.25" customHeight="1" x14ac:dyDescent="0.3">
      <c r="A93" s="679"/>
      <c r="B93" s="680"/>
      <c r="C93" s="118" t="s">
        <v>67</v>
      </c>
      <c r="D93" s="118" t="s">
        <v>68</v>
      </c>
      <c r="E93" s="118" t="s">
        <v>69</v>
      </c>
      <c r="F93" s="118" t="s">
        <v>70</v>
      </c>
      <c r="G93" s="118" t="s">
        <v>71</v>
      </c>
      <c r="H93" s="118" t="s">
        <v>72</v>
      </c>
      <c r="I93" s="118" t="s">
        <v>73</v>
      </c>
      <c r="J93" s="118" t="s">
        <v>74</v>
      </c>
      <c r="K93" s="118" t="s">
        <v>75</v>
      </c>
      <c r="L93" s="118" t="s">
        <v>76</v>
      </c>
      <c r="M93" s="118" t="s">
        <v>77</v>
      </c>
      <c r="N93" s="118" t="s">
        <v>78</v>
      </c>
      <c r="O93" s="118" t="s">
        <v>79</v>
      </c>
      <c r="P93" s="680"/>
      <c r="Q93" s="681"/>
    </row>
    <row r="94" spans="1:17" ht="22.5" customHeight="1" x14ac:dyDescent="0.3">
      <c r="A94" s="721" t="s">
        <v>219</v>
      </c>
      <c r="B94" s="540" t="s">
        <v>140</v>
      </c>
      <c r="C94" s="156" t="s">
        <v>98</v>
      </c>
      <c r="D94" s="157"/>
      <c r="E94" s="158"/>
      <c r="F94" s="272">
        <v>55305.96</v>
      </c>
      <c r="G94" s="158"/>
      <c r="H94" s="158"/>
      <c r="I94" s="158"/>
      <c r="J94" s="158"/>
      <c r="K94" s="159"/>
      <c r="L94" s="159"/>
      <c r="M94" s="159"/>
      <c r="N94" s="159"/>
      <c r="O94" s="159"/>
      <c r="P94" s="205">
        <f>SUM(D94:O94)</f>
        <v>55305.96</v>
      </c>
      <c r="Q94" s="765">
        <f>+P95/P94</f>
        <v>0.20334155667852072</v>
      </c>
    </row>
    <row r="95" spans="1:17" ht="22.5" customHeight="1" x14ac:dyDescent="0.3">
      <c r="A95" s="721"/>
      <c r="B95" s="540"/>
      <c r="C95" s="116" t="s">
        <v>97</v>
      </c>
      <c r="D95" s="151"/>
      <c r="E95" s="51"/>
      <c r="F95" s="273">
        <v>11246</v>
      </c>
      <c r="G95" s="51"/>
      <c r="H95" s="51"/>
      <c r="I95" s="51"/>
      <c r="J95" s="51"/>
      <c r="K95" s="77"/>
      <c r="L95" s="77"/>
      <c r="M95" s="77"/>
      <c r="N95" s="77"/>
      <c r="O95" s="77"/>
      <c r="P95" s="204">
        <f>SUM(D95:O95)</f>
        <v>11246</v>
      </c>
      <c r="Q95" s="765"/>
    </row>
    <row r="96" spans="1:17" ht="11.25" customHeight="1" x14ac:dyDescent="0.3">
      <c r="A96" s="721" t="s">
        <v>220</v>
      </c>
      <c r="B96" s="540" t="s">
        <v>294</v>
      </c>
      <c r="C96" s="156" t="s">
        <v>98</v>
      </c>
      <c r="D96" s="157"/>
      <c r="E96" s="158"/>
      <c r="F96" s="272">
        <v>47706.96</v>
      </c>
      <c r="G96" s="158"/>
      <c r="H96" s="158"/>
      <c r="I96" s="158"/>
      <c r="J96" s="158"/>
      <c r="K96" s="159"/>
      <c r="L96" s="159"/>
      <c r="M96" s="159"/>
      <c r="N96" s="159"/>
      <c r="O96" s="159"/>
      <c r="P96" s="205">
        <f t="shared" ref="P96:P117" si="0">SUM(D96:O96)</f>
        <v>47706.96</v>
      </c>
      <c r="Q96" s="765">
        <f>+P97/P96</f>
        <v>0.2062172898881002</v>
      </c>
    </row>
    <row r="97" spans="1:17" ht="11.25" customHeight="1" x14ac:dyDescent="0.3">
      <c r="A97" s="721"/>
      <c r="B97" s="540"/>
      <c r="C97" s="116" t="s">
        <v>97</v>
      </c>
      <c r="D97" s="151"/>
      <c r="E97" s="51"/>
      <c r="F97" s="273">
        <v>9838</v>
      </c>
      <c r="G97" s="51"/>
      <c r="H97" s="51"/>
      <c r="I97" s="51"/>
      <c r="J97" s="51"/>
      <c r="K97" s="77"/>
      <c r="L97" s="77"/>
      <c r="M97" s="77"/>
      <c r="N97" s="77"/>
      <c r="O97" s="77"/>
      <c r="P97" s="204">
        <f>+SUM(D97:O97)</f>
        <v>9838</v>
      </c>
      <c r="Q97" s="765"/>
    </row>
    <row r="98" spans="1:17" ht="14.25" customHeight="1" x14ac:dyDescent="0.3">
      <c r="A98" s="721" t="s">
        <v>224</v>
      </c>
      <c r="B98" s="540" t="s">
        <v>140</v>
      </c>
      <c r="C98" s="156" t="s">
        <v>98</v>
      </c>
      <c r="D98" s="157"/>
      <c r="E98" s="158"/>
      <c r="F98" s="272">
        <v>43.2</v>
      </c>
      <c r="G98" s="158"/>
      <c r="H98" s="158"/>
      <c r="I98" s="158"/>
      <c r="J98" s="158"/>
      <c r="K98" s="159"/>
      <c r="L98" s="159"/>
      <c r="M98" s="159"/>
      <c r="N98" s="159"/>
      <c r="O98" s="159"/>
      <c r="P98" s="205">
        <f t="shared" si="0"/>
        <v>43.2</v>
      </c>
      <c r="Q98" s="765">
        <f>+P99/P98</f>
        <v>0</v>
      </c>
    </row>
    <row r="99" spans="1:17" ht="14.25" customHeight="1" x14ac:dyDescent="0.3">
      <c r="A99" s="721"/>
      <c r="B99" s="540"/>
      <c r="C99" s="116" t="s">
        <v>97</v>
      </c>
      <c r="D99" s="151"/>
      <c r="E99" s="51"/>
      <c r="F99" s="273">
        <v>0</v>
      </c>
      <c r="G99" s="51"/>
      <c r="H99" s="51"/>
      <c r="I99" s="51"/>
      <c r="J99" s="51"/>
      <c r="K99" s="77"/>
      <c r="L99" s="77"/>
      <c r="M99" s="77"/>
      <c r="N99" s="77"/>
      <c r="O99" s="77"/>
      <c r="P99" s="204">
        <f t="shared" si="0"/>
        <v>0</v>
      </c>
      <c r="Q99" s="765"/>
    </row>
    <row r="100" spans="1:17" ht="16.5" customHeight="1" x14ac:dyDescent="0.3">
      <c r="A100" s="721" t="s">
        <v>225</v>
      </c>
      <c r="B100" s="540" t="s">
        <v>140</v>
      </c>
      <c r="C100" s="156" t="s">
        <v>98</v>
      </c>
      <c r="D100" s="157"/>
      <c r="E100" s="158"/>
      <c r="F100" s="272">
        <v>6903406</v>
      </c>
      <c r="G100" s="158"/>
      <c r="H100" s="158"/>
      <c r="I100" s="158"/>
      <c r="J100" s="158"/>
      <c r="K100" s="159"/>
      <c r="L100" s="159"/>
      <c r="M100" s="159"/>
      <c r="N100" s="159"/>
      <c r="O100" s="159"/>
      <c r="P100" s="205">
        <f t="shared" si="0"/>
        <v>6903406</v>
      </c>
      <c r="Q100" s="765">
        <f>+P101/P100</f>
        <v>0</v>
      </c>
    </row>
    <row r="101" spans="1:17" ht="16.5" customHeight="1" x14ac:dyDescent="0.3">
      <c r="A101" s="721"/>
      <c r="B101" s="540"/>
      <c r="C101" s="116" t="s">
        <v>97</v>
      </c>
      <c r="D101" s="151"/>
      <c r="E101" s="51"/>
      <c r="F101" s="273">
        <v>0</v>
      </c>
      <c r="G101" s="51"/>
      <c r="H101" s="51"/>
      <c r="I101" s="51"/>
      <c r="J101" s="51"/>
      <c r="K101" s="77"/>
      <c r="L101" s="77"/>
      <c r="M101" s="77"/>
      <c r="N101" s="77"/>
      <c r="O101" s="77"/>
      <c r="P101" s="204">
        <f t="shared" si="0"/>
        <v>0</v>
      </c>
      <c r="Q101" s="765"/>
    </row>
    <row r="102" spans="1:17" ht="15.75" customHeight="1" x14ac:dyDescent="0.3">
      <c r="A102" s="722" t="s">
        <v>226</v>
      </c>
      <c r="B102" s="51"/>
      <c r="C102" s="156" t="s">
        <v>98</v>
      </c>
      <c r="D102" s="157"/>
      <c r="E102" s="158"/>
      <c r="F102" s="272">
        <v>670894.71</v>
      </c>
      <c r="G102" s="158"/>
      <c r="H102" s="158"/>
      <c r="I102" s="158"/>
      <c r="J102" s="158"/>
      <c r="K102" s="159"/>
      <c r="L102" s="159"/>
      <c r="M102" s="159"/>
      <c r="N102" s="159"/>
      <c r="O102" s="159"/>
      <c r="P102" s="205">
        <f t="shared" si="0"/>
        <v>670894.71</v>
      </c>
      <c r="Q102" s="744">
        <f>+P103/P102</f>
        <v>0.12624132928399451</v>
      </c>
    </row>
    <row r="103" spans="1:17" ht="15.75" customHeight="1" x14ac:dyDescent="0.3">
      <c r="A103" s="723"/>
      <c r="B103" s="51" t="s">
        <v>140</v>
      </c>
      <c r="C103" s="116" t="s">
        <v>97</v>
      </c>
      <c r="D103" s="151"/>
      <c r="E103" s="51"/>
      <c r="F103" s="273">
        <v>84694.64</v>
      </c>
      <c r="G103" s="51"/>
      <c r="H103" s="51"/>
      <c r="I103" s="51"/>
      <c r="J103" s="51"/>
      <c r="K103" s="77"/>
      <c r="L103" s="77"/>
      <c r="M103" s="77"/>
      <c r="N103" s="77"/>
      <c r="O103" s="77"/>
      <c r="P103" s="204">
        <f t="shared" si="0"/>
        <v>84694.64</v>
      </c>
      <c r="Q103" s="745"/>
    </row>
    <row r="104" spans="1:17" ht="15.75" customHeight="1" x14ac:dyDescent="0.3">
      <c r="A104" s="464" t="s">
        <v>227</v>
      </c>
      <c r="B104" s="51"/>
      <c r="C104" s="156" t="s">
        <v>98</v>
      </c>
      <c r="D104" s="157"/>
      <c r="E104" s="158"/>
      <c r="F104" s="272">
        <v>335311.15999999997</v>
      </c>
      <c r="G104" s="158"/>
      <c r="H104" s="158"/>
      <c r="I104" s="158"/>
      <c r="J104" s="158"/>
      <c r="K104" s="159"/>
      <c r="L104" s="159"/>
      <c r="M104" s="159"/>
      <c r="N104" s="159"/>
      <c r="O104" s="159"/>
      <c r="P104" s="205">
        <f t="shared" si="0"/>
        <v>335311.15999999997</v>
      </c>
      <c r="Q104" s="744">
        <f>+P105/P104</f>
        <v>0.34305151072216028</v>
      </c>
    </row>
    <row r="105" spans="1:17" ht="15.75" customHeight="1" x14ac:dyDescent="0.3">
      <c r="A105" s="668"/>
      <c r="B105" s="51" t="s">
        <v>295</v>
      </c>
      <c r="C105" s="116" t="s">
        <v>97</v>
      </c>
      <c r="D105" s="151"/>
      <c r="E105" s="51"/>
      <c r="F105" s="273">
        <v>115029</v>
      </c>
      <c r="G105" s="51"/>
      <c r="H105" s="51"/>
      <c r="I105" s="51"/>
      <c r="J105" s="51"/>
      <c r="K105" s="77"/>
      <c r="L105" s="77"/>
      <c r="M105" s="77"/>
      <c r="N105" s="77"/>
      <c r="O105" s="77"/>
      <c r="P105" s="204">
        <f t="shared" si="0"/>
        <v>115029</v>
      </c>
      <c r="Q105" s="745"/>
    </row>
    <row r="106" spans="1:17" ht="15.75" customHeight="1" x14ac:dyDescent="0.3">
      <c r="A106" s="742" t="s">
        <v>228</v>
      </c>
      <c r="B106" s="51"/>
      <c r="C106" s="156" t="s">
        <v>98</v>
      </c>
      <c r="D106" s="157"/>
      <c r="E106" s="158"/>
      <c r="F106" s="272">
        <v>2878.52</v>
      </c>
      <c r="G106" s="158"/>
      <c r="H106" s="158"/>
      <c r="I106" s="158"/>
      <c r="J106" s="158"/>
      <c r="K106" s="159"/>
      <c r="L106" s="159"/>
      <c r="M106" s="159"/>
      <c r="N106" s="159"/>
      <c r="O106" s="159"/>
      <c r="P106" s="205">
        <f t="shared" si="0"/>
        <v>2878.52</v>
      </c>
      <c r="Q106" s="766">
        <f>+P107/P106</f>
        <v>7.4065839389686365</v>
      </c>
    </row>
    <row r="107" spans="1:17" ht="15.75" customHeight="1" x14ac:dyDescent="0.3">
      <c r="A107" s="743"/>
      <c r="B107" s="51" t="s">
        <v>295</v>
      </c>
      <c r="C107" s="116" t="s">
        <v>97</v>
      </c>
      <c r="D107" s="151"/>
      <c r="E107" s="51"/>
      <c r="F107" s="273">
        <v>21320</v>
      </c>
      <c r="G107" s="51"/>
      <c r="H107" s="51"/>
      <c r="I107" s="51"/>
      <c r="J107" s="51"/>
      <c r="K107" s="77"/>
      <c r="L107" s="77"/>
      <c r="M107" s="77"/>
      <c r="N107" s="77"/>
      <c r="O107" s="77"/>
      <c r="P107" s="204">
        <f t="shared" si="0"/>
        <v>21320</v>
      </c>
      <c r="Q107" s="767"/>
    </row>
    <row r="108" spans="1:17" ht="15.75" customHeight="1" x14ac:dyDescent="0.3">
      <c r="A108" s="742" t="s">
        <v>229</v>
      </c>
      <c r="B108" s="51"/>
      <c r="C108" s="156" t="s">
        <v>98</v>
      </c>
      <c r="D108" s="157"/>
      <c r="E108" s="158"/>
      <c r="F108" s="272">
        <v>66629.899999999994</v>
      </c>
      <c r="G108" s="158"/>
      <c r="H108" s="158"/>
      <c r="I108" s="158"/>
      <c r="J108" s="158"/>
      <c r="K108" s="159"/>
      <c r="L108" s="159"/>
      <c r="M108" s="159"/>
      <c r="N108" s="159"/>
      <c r="O108" s="159"/>
      <c r="P108" s="205">
        <f t="shared" si="0"/>
        <v>66629.899999999994</v>
      </c>
      <c r="Q108" s="744">
        <f>+P109/P108</f>
        <v>0</v>
      </c>
    </row>
    <row r="109" spans="1:17" ht="15.75" customHeight="1" x14ac:dyDescent="0.3">
      <c r="A109" s="743"/>
      <c r="B109" s="51" t="s">
        <v>140</v>
      </c>
      <c r="C109" s="116" t="s">
        <v>97</v>
      </c>
      <c r="D109" s="151"/>
      <c r="E109" s="51"/>
      <c r="F109" s="273">
        <v>0</v>
      </c>
      <c r="G109" s="51"/>
      <c r="H109" s="51"/>
      <c r="I109" s="51"/>
      <c r="J109" s="51"/>
      <c r="K109" s="77"/>
      <c r="L109" s="77"/>
      <c r="M109" s="77"/>
      <c r="N109" s="77"/>
      <c r="O109" s="77"/>
      <c r="P109" s="204">
        <f t="shared" si="0"/>
        <v>0</v>
      </c>
      <c r="Q109" s="745"/>
    </row>
    <row r="110" spans="1:17" ht="15.75" customHeight="1" x14ac:dyDescent="0.3">
      <c r="A110" s="742" t="s">
        <v>231</v>
      </c>
      <c r="B110" s="51"/>
      <c r="C110" s="156" t="s">
        <v>98</v>
      </c>
      <c r="D110" s="157"/>
      <c r="E110" s="158"/>
      <c r="F110" s="272">
        <v>5231196.5999999996</v>
      </c>
      <c r="G110" s="158"/>
      <c r="H110" s="158"/>
      <c r="I110" s="158"/>
      <c r="J110" s="158"/>
      <c r="K110" s="159"/>
      <c r="L110" s="159"/>
      <c r="M110" s="159"/>
      <c r="N110" s="159"/>
      <c r="O110" s="159"/>
      <c r="P110" s="205">
        <f t="shared" si="0"/>
        <v>5231196.5999999996</v>
      </c>
      <c r="Q110" s="744">
        <f>+P111/P110</f>
        <v>5.1411390273498808E-2</v>
      </c>
    </row>
    <row r="111" spans="1:17" ht="15.75" customHeight="1" x14ac:dyDescent="0.3">
      <c r="A111" s="743"/>
      <c r="B111" s="51" t="s">
        <v>348</v>
      </c>
      <c r="C111" s="116" t="s">
        <v>97</v>
      </c>
      <c r="D111" s="151"/>
      <c r="E111" s="51"/>
      <c r="F111" s="273">
        <v>268943.09000000003</v>
      </c>
      <c r="G111" s="51"/>
      <c r="H111" s="51"/>
      <c r="I111" s="51"/>
      <c r="J111" s="51"/>
      <c r="K111" s="77"/>
      <c r="L111" s="77"/>
      <c r="M111" s="77"/>
      <c r="N111" s="77"/>
      <c r="O111" s="77"/>
      <c r="P111" s="204">
        <f t="shared" si="0"/>
        <v>268943.09000000003</v>
      </c>
      <c r="Q111" s="745"/>
    </row>
    <row r="112" spans="1:17" ht="15.75" customHeight="1" x14ac:dyDescent="0.3">
      <c r="A112" s="742" t="s">
        <v>231</v>
      </c>
      <c r="B112" s="51"/>
      <c r="C112" s="156" t="s">
        <v>98</v>
      </c>
      <c r="D112" s="157"/>
      <c r="E112" s="158"/>
      <c r="F112" s="272">
        <v>272603.13</v>
      </c>
      <c r="G112" s="158"/>
      <c r="H112" s="158"/>
      <c r="I112" s="158"/>
      <c r="J112" s="158"/>
      <c r="K112" s="159"/>
      <c r="L112" s="159"/>
      <c r="M112" s="159"/>
      <c r="N112" s="159"/>
      <c r="O112" s="159"/>
      <c r="P112" s="205">
        <f t="shared" si="0"/>
        <v>272603.13</v>
      </c>
      <c r="Q112" s="751">
        <f>+P113/P112</f>
        <v>2.8613024362559593E-3</v>
      </c>
    </row>
    <row r="113" spans="1:17" ht="15.75" customHeight="1" x14ac:dyDescent="0.3">
      <c r="A113" s="743"/>
      <c r="B113" s="51" t="s">
        <v>140</v>
      </c>
      <c r="C113" s="116" t="s">
        <v>97</v>
      </c>
      <c r="D113" s="151"/>
      <c r="E113" s="51"/>
      <c r="F113" s="273">
        <v>780</v>
      </c>
      <c r="G113" s="51"/>
      <c r="H113" s="51"/>
      <c r="I113" s="51"/>
      <c r="J113" s="51"/>
      <c r="K113" s="77"/>
      <c r="L113" s="77"/>
      <c r="M113" s="77"/>
      <c r="N113" s="77"/>
      <c r="O113" s="77"/>
      <c r="P113" s="204">
        <f t="shared" si="0"/>
        <v>780</v>
      </c>
      <c r="Q113" s="752"/>
    </row>
    <row r="114" spans="1:17" ht="14.25" customHeight="1" x14ac:dyDescent="0.3">
      <c r="A114" s="742" t="s">
        <v>233</v>
      </c>
      <c r="B114" s="51"/>
      <c r="C114" s="156" t="s">
        <v>98</v>
      </c>
      <c r="D114" s="157"/>
      <c r="E114" s="158"/>
      <c r="F114" s="272">
        <v>534093.24</v>
      </c>
      <c r="G114" s="158"/>
      <c r="H114" s="158"/>
      <c r="I114" s="158"/>
      <c r="J114" s="158"/>
      <c r="K114" s="159"/>
      <c r="L114" s="159"/>
      <c r="M114" s="159"/>
      <c r="N114" s="159"/>
      <c r="O114" s="159"/>
      <c r="P114" s="205">
        <f t="shared" si="0"/>
        <v>534093.24</v>
      </c>
      <c r="Q114" s="744">
        <f>+P115/P114</f>
        <v>2.8527303584669973E-2</v>
      </c>
    </row>
    <row r="115" spans="1:17" ht="14.25" customHeight="1" x14ac:dyDescent="0.3">
      <c r="A115" s="743"/>
      <c r="B115" s="51" t="s">
        <v>140</v>
      </c>
      <c r="C115" s="116" t="s">
        <v>97</v>
      </c>
      <c r="D115" s="151"/>
      <c r="E115" s="51"/>
      <c r="F115" s="273">
        <v>15236.24</v>
      </c>
      <c r="G115" s="51"/>
      <c r="H115" s="51"/>
      <c r="I115" s="51"/>
      <c r="J115" s="51"/>
      <c r="K115" s="77"/>
      <c r="L115" s="77"/>
      <c r="M115" s="77"/>
      <c r="N115" s="77"/>
      <c r="O115" s="77"/>
      <c r="P115" s="204">
        <f t="shared" si="0"/>
        <v>15236.24</v>
      </c>
      <c r="Q115" s="745"/>
    </row>
    <row r="116" spans="1:17" ht="14.25" customHeight="1" x14ac:dyDescent="0.3">
      <c r="A116" s="742" t="s">
        <v>234</v>
      </c>
      <c r="B116" s="51"/>
      <c r="C116" s="156" t="s">
        <v>98</v>
      </c>
      <c r="D116" s="157"/>
      <c r="E116" s="158"/>
      <c r="F116" s="272">
        <v>1511350.44</v>
      </c>
      <c r="G116" s="158"/>
      <c r="H116" s="158"/>
      <c r="I116" s="158"/>
      <c r="J116" s="158"/>
      <c r="K116" s="159"/>
      <c r="L116" s="159"/>
      <c r="M116" s="159"/>
      <c r="N116" s="159"/>
      <c r="O116" s="159"/>
      <c r="P116" s="205">
        <f t="shared" si="0"/>
        <v>1511350.44</v>
      </c>
      <c r="Q116" s="744">
        <f>+P117/P116</f>
        <v>9.4650007181656684E-2</v>
      </c>
    </row>
    <row r="117" spans="1:17" ht="14.25" customHeight="1" x14ac:dyDescent="0.3">
      <c r="A117" s="743"/>
      <c r="B117" s="51" t="s">
        <v>348</v>
      </c>
      <c r="C117" s="116" t="s">
        <v>97</v>
      </c>
      <c r="D117" s="151"/>
      <c r="E117" s="51"/>
      <c r="F117" s="273">
        <v>143049.32999999999</v>
      </c>
      <c r="G117" s="51"/>
      <c r="H117" s="51"/>
      <c r="I117" s="51"/>
      <c r="J117" s="51"/>
      <c r="K117" s="77"/>
      <c r="L117" s="77"/>
      <c r="M117" s="77"/>
      <c r="N117" s="77"/>
      <c r="O117" s="77"/>
      <c r="P117" s="204">
        <f t="shared" si="0"/>
        <v>143049.32999999999</v>
      </c>
      <c r="Q117" s="745"/>
    </row>
    <row r="118" spans="1:17" ht="14.25" customHeight="1" x14ac:dyDescent="0.3">
      <c r="A118" s="742" t="s">
        <v>237</v>
      </c>
      <c r="B118" s="51"/>
      <c r="C118" s="156" t="s">
        <v>98</v>
      </c>
      <c r="D118" s="157"/>
      <c r="E118" s="158"/>
      <c r="F118" s="272">
        <v>12748833.050000001</v>
      </c>
      <c r="G118" s="158"/>
      <c r="H118" s="158"/>
      <c r="I118" s="158"/>
      <c r="J118" s="158"/>
      <c r="K118" s="159"/>
      <c r="L118" s="159"/>
      <c r="M118" s="159"/>
      <c r="N118" s="159"/>
      <c r="O118" s="159"/>
      <c r="P118" s="205">
        <f t="shared" ref="P118:P158" si="1">SUM(D118:O118)</f>
        <v>12748833.050000001</v>
      </c>
      <c r="Q118" s="744">
        <f>P119/P118</f>
        <v>0.12511855036018374</v>
      </c>
    </row>
    <row r="119" spans="1:17" ht="14.25" customHeight="1" x14ac:dyDescent="0.3">
      <c r="A119" s="743"/>
      <c r="B119" s="51" t="s">
        <v>336</v>
      </c>
      <c r="C119" s="116" t="s">
        <v>97</v>
      </c>
      <c r="D119" s="151"/>
      <c r="E119" s="51"/>
      <c r="F119" s="273">
        <v>1595115.51</v>
      </c>
      <c r="G119" s="51"/>
      <c r="H119" s="51"/>
      <c r="I119" s="51"/>
      <c r="J119" s="51"/>
      <c r="K119" s="77"/>
      <c r="L119" s="77"/>
      <c r="M119" s="77"/>
      <c r="N119" s="77"/>
      <c r="O119" s="77"/>
      <c r="P119" s="204">
        <f t="shared" si="1"/>
        <v>1595115.51</v>
      </c>
      <c r="Q119" s="745"/>
    </row>
    <row r="120" spans="1:17" ht="15" customHeight="1" x14ac:dyDescent="0.3">
      <c r="A120" s="742" t="s">
        <v>238</v>
      </c>
      <c r="B120" s="51"/>
      <c r="C120" s="156" t="s">
        <v>98</v>
      </c>
      <c r="D120" s="157"/>
      <c r="E120" s="158"/>
      <c r="F120" s="272">
        <v>124752.84</v>
      </c>
      <c r="G120" s="158"/>
      <c r="H120" s="158"/>
      <c r="I120" s="158"/>
      <c r="J120" s="158"/>
      <c r="K120" s="159"/>
      <c r="L120" s="159"/>
      <c r="M120" s="159"/>
      <c r="N120" s="159"/>
      <c r="O120" s="159"/>
      <c r="P120" s="205">
        <f t="shared" si="1"/>
        <v>124752.84</v>
      </c>
      <c r="Q120" s="744">
        <f>P121/P120</f>
        <v>0</v>
      </c>
    </row>
    <row r="121" spans="1:17" ht="15" customHeight="1" x14ac:dyDescent="0.3">
      <c r="A121" s="743"/>
      <c r="B121" s="51" t="s">
        <v>140</v>
      </c>
      <c r="C121" s="116" t="s">
        <v>97</v>
      </c>
      <c r="D121" s="151"/>
      <c r="E121" s="51"/>
      <c r="F121" s="273">
        <v>0</v>
      </c>
      <c r="G121" s="51"/>
      <c r="H121" s="51"/>
      <c r="I121" s="51"/>
      <c r="J121" s="51"/>
      <c r="K121" s="77"/>
      <c r="L121" s="77"/>
      <c r="M121" s="77"/>
      <c r="N121" s="77"/>
      <c r="O121" s="77"/>
      <c r="P121" s="204">
        <f t="shared" si="1"/>
        <v>0</v>
      </c>
      <c r="Q121" s="745"/>
    </row>
    <row r="122" spans="1:17" ht="15" customHeight="1" x14ac:dyDescent="0.3">
      <c r="A122" s="660" t="s">
        <v>239</v>
      </c>
      <c r="B122" s="51"/>
      <c r="C122" s="156" t="s">
        <v>98</v>
      </c>
      <c r="D122" s="157"/>
      <c r="E122" s="158"/>
      <c r="F122" s="272">
        <v>703504.2</v>
      </c>
      <c r="G122" s="158"/>
      <c r="H122" s="158"/>
      <c r="I122" s="158"/>
      <c r="J122" s="158"/>
      <c r="K122" s="159"/>
      <c r="L122" s="159"/>
      <c r="M122" s="159"/>
      <c r="N122" s="159"/>
      <c r="O122" s="159"/>
      <c r="P122" s="205">
        <f t="shared" si="1"/>
        <v>703504.2</v>
      </c>
      <c r="Q122" s="744">
        <f>+P123/P122</f>
        <v>1.825018244382905E-2</v>
      </c>
    </row>
    <row r="123" spans="1:17" ht="15" customHeight="1" x14ac:dyDescent="0.3">
      <c r="A123" s="661"/>
      <c r="B123" s="51" t="s">
        <v>140</v>
      </c>
      <c r="C123" s="116" t="s">
        <v>97</v>
      </c>
      <c r="D123" s="151"/>
      <c r="E123" s="51"/>
      <c r="F123" s="273">
        <v>12839.08</v>
      </c>
      <c r="G123" s="51"/>
      <c r="H123" s="51"/>
      <c r="I123" s="51"/>
      <c r="J123" s="51"/>
      <c r="K123" s="77"/>
      <c r="L123" s="77"/>
      <c r="M123" s="77"/>
      <c r="N123" s="77"/>
      <c r="O123" s="77"/>
      <c r="P123" s="204">
        <f t="shared" si="1"/>
        <v>12839.08</v>
      </c>
      <c r="Q123" s="745"/>
    </row>
    <row r="124" spans="1:17" ht="15" customHeight="1" x14ac:dyDescent="0.3">
      <c r="A124" s="660" t="s">
        <v>240</v>
      </c>
      <c r="B124" s="51"/>
      <c r="C124" s="156" t="s">
        <v>98</v>
      </c>
      <c r="D124" s="157"/>
      <c r="E124" s="158"/>
      <c r="F124" s="272">
        <v>0</v>
      </c>
      <c r="G124" s="158"/>
      <c r="H124" s="158"/>
      <c r="I124" s="158"/>
      <c r="J124" s="158"/>
      <c r="K124" s="159"/>
      <c r="L124" s="159"/>
      <c r="M124" s="159"/>
      <c r="N124" s="159"/>
      <c r="O124" s="159"/>
      <c r="P124" s="205">
        <f t="shared" si="1"/>
        <v>0</v>
      </c>
      <c r="Q124" s="744" t="s">
        <v>241</v>
      </c>
    </row>
    <row r="125" spans="1:17" ht="15" customHeight="1" x14ac:dyDescent="0.3">
      <c r="A125" s="661"/>
      <c r="B125" s="51" t="s">
        <v>140</v>
      </c>
      <c r="C125" s="116" t="s">
        <v>97</v>
      </c>
      <c r="D125" s="151"/>
      <c r="E125" s="51"/>
      <c r="F125" s="273">
        <v>1600</v>
      </c>
      <c r="G125" s="51"/>
      <c r="H125" s="51"/>
      <c r="I125" s="51"/>
      <c r="J125" s="51"/>
      <c r="K125" s="77"/>
      <c r="L125" s="77"/>
      <c r="M125" s="77"/>
      <c r="N125" s="77"/>
      <c r="O125" s="77"/>
      <c r="P125" s="204">
        <f t="shared" si="1"/>
        <v>1600</v>
      </c>
      <c r="Q125" s="745"/>
    </row>
    <row r="126" spans="1:17" ht="15" customHeight="1" x14ac:dyDescent="0.3">
      <c r="A126" s="660" t="s">
        <v>244</v>
      </c>
      <c r="B126" s="51"/>
      <c r="C126" s="156" t="s">
        <v>98</v>
      </c>
      <c r="D126" s="157"/>
      <c r="E126" s="158"/>
      <c r="F126" s="272">
        <v>8850.99</v>
      </c>
      <c r="G126" s="158"/>
      <c r="H126" s="158"/>
      <c r="I126" s="158"/>
      <c r="J126" s="158"/>
      <c r="K126" s="159"/>
      <c r="L126" s="159"/>
      <c r="M126" s="159"/>
      <c r="N126" s="159"/>
      <c r="O126" s="159"/>
      <c r="P126" s="205">
        <f t="shared" si="1"/>
        <v>8850.99</v>
      </c>
      <c r="Q126" s="744">
        <f>+P127/P126</f>
        <v>0</v>
      </c>
    </row>
    <row r="127" spans="1:17" ht="15" customHeight="1" x14ac:dyDescent="0.3">
      <c r="A127" s="661"/>
      <c r="B127" s="51" t="s">
        <v>140</v>
      </c>
      <c r="C127" s="116" t="s">
        <v>97</v>
      </c>
      <c r="D127" s="151"/>
      <c r="E127" s="51"/>
      <c r="F127" s="273">
        <v>0</v>
      </c>
      <c r="G127" s="51"/>
      <c r="H127" s="51"/>
      <c r="I127" s="51"/>
      <c r="J127" s="51"/>
      <c r="K127" s="77"/>
      <c r="L127" s="77"/>
      <c r="M127" s="77"/>
      <c r="N127" s="77"/>
      <c r="O127" s="77"/>
      <c r="P127" s="204">
        <f t="shared" si="1"/>
        <v>0</v>
      </c>
      <c r="Q127" s="745"/>
    </row>
    <row r="128" spans="1:17" ht="15" customHeight="1" x14ac:dyDescent="0.3">
      <c r="A128" s="660" t="s">
        <v>243</v>
      </c>
      <c r="B128" s="51"/>
      <c r="C128" s="156" t="s">
        <v>98</v>
      </c>
      <c r="D128" s="157"/>
      <c r="E128" s="158"/>
      <c r="F128" s="272">
        <v>659115.96</v>
      </c>
      <c r="G128" s="158"/>
      <c r="H128" s="158"/>
      <c r="I128" s="158"/>
      <c r="J128" s="158"/>
      <c r="K128" s="159"/>
      <c r="L128" s="159"/>
      <c r="M128" s="159"/>
      <c r="N128" s="159"/>
      <c r="O128" s="159"/>
      <c r="P128" s="205">
        <f t="shared" si="1"/>
        <v>659115.96</v>
      </c>
      <c r="Q128" s="744">
        <f>+P129/P128</f>
        <v>0.25891099648080135</v>
      </c>
    </row>
    <row r="129" spans="1:17" ht="15" customHeight="1" x14ac:dyDescent="0.3">
      <c r="A129" s="661"/>
      <c r="B129" s="51" t="s">
        <v>140</v>
      </c>
      <c r="C129" s="116" t="s">
        <v>97</v>
      </c>
      <c r="D129" s="151"/>
      <c r="E129" s="51"/>
      <c r="F129" s="273">
        <v>170652.37</v>
      </c>
      <c r="G129" s="51"/>
      <c r="H129" s="51"/>
      <c r="I129" s="51"/>
      <c r="J129" s="51"/>
      <c r="K129" s="77"/>
      <c r="L129" s="77"/>
      <c r="M129" s="77"/>
      <c r="N129" s="77"/>
      <c r="O129" s="77"/>
      <c r="P129" s="204">
        <f t="shared" si="1"/>
        <v>170652.37</v>
      </c>
      <c r="Q129" s="745"/>
    </row>
    <row r="130" spans="1:17" ht="25.5" customHeight="1" x14ac:dyDescent="0.3">
      <c r="A130" s="660" t="s">
        <v>242</v>
      </c>
      <c r="B130" s="51"/>
      <c r="C130" s="156" t="s">
        <v>98</v>
      </c>
      <c r="D130" s="157"/>
      <c r="E130" s="158"/>
      <c r="F130" s="272">
        <v>60071.040000000001</v>
      </c>
      <c r="G130" s="158"/>
      <c r="H130" s="158"/>
      <c r="I130" s="158"/>
      <c r="J130" s="158"/>
      <c r="K130" s="159"/>
      <c r="L130" s="159"/>
      <c r="M130" s="159"/>
      <c r="N130" s="159"/>
      <c r="O130" s="159"/>
      <c r="P130" s="205">
        <f t="shared" si="1"/>
        <v>60071.040000000001</v>
      </c>
      <c r="Q130" s="744">
        <f>+P131/P130</f>
        <v>9.4471479102076469E-2</v>
      </c>
    </row>
    <row r="131" spans="1:17" ht="25.5" customHeight="1" x14ac:dyDescent="0.3">
      <c r="A131" s="661"/>
      <c r="B131" s="51" t="s">
        <v>140</v>
      </c>
      <c r="C131" s="116" t="s">
        <v>97</v>
      </c>
      <c r="D131" s="151"/>
      <c r="E131" s="51"/>
      <c r="F131" s="273">
        <v>5675</v>
      </c>
      <c r="G131" s="51"/>
      <c r="H131" s="51"/>
      <c r="I131" s="51"/>
      <c r="J131" s="51"/>
      <c r="K131" s="77"/>
      <c r="L131" s="77"/>
      <c r="M131" s="77"/>
      <c r="N131" s="77"/>
      <c r="O131" s="77"/>
      <c r="P131" s="204">
        <f t="shared" si="1"/>
        <v>5675</v>
      </c>
      <c r="Q131" s="745"/>
    </row>
    <row r="132" spans="1:17" ht="22.5" customHeight="1" x14ac:dyDescent="0.3">
      <c r="A132" s="660" t="s">
        <v>245</v>
      </c>
      <c r="B132" s="51"/>
      <c r="C132" s="156" t="s">
        <v>98</v>
      </c>
      <c r="D132" s="157"/>
      <c r="E132" s="158"/>
      <c r="F132" s="272">
        <v>21220.799999999999</v>
      </c>
      <c r="G132" s="158"/>
      <c r="H132" s="158"/>
      <c r="I132" s="158"/>
      <c r="J132" s="158"/>
      <c r="K132" s="159"/>
      <c r="L132" s="159"/>
      <c r="M132" s="159"/>
      <c r="N132" s="159"/>
      <c r="O132" s="159"/>
      <c r="P132" s="205">
        <f t="shared" si="1"/>
        <v>21220.799999999999</v>
      </c>
      <c r="Q132" s="744">
        <f>+P133/P132</f>
        <v>4.1111079695393196E-2</v>
      </c>
    </row>
    <row r="133" spans="1:17" ht="22.5" customHeight="1" x14ac:dyDescent="0.3">
      <c r="A133" s="661"/>
      <c r="B133" s="51" t="s">
        <v>140</v>
      </c>
      <c r="C133" s="116" t="s">
        <v>97</v>
      </c>
      <c r="D133" s="151"/>
      <c r="E133" s="51"/>
      <c r="F133" s="273">
        <v>872.41</v>
      </c>
      <c r="G133" s="51"/>
      <c r="H133" s="51"/>
      <c r="I133" s="51"/>
      <c r="J133" s="51"/>
      <c r="K133" s="77"/>
      <c r="L133" s="77"/>
      <c r="M133" s="77"/>
      <c r="N133" s="77"/>
      <c r="O133" s="77"/>
      <c r="P133" s="204">
        <f t="shared" si="1"/>
        <v>872.41</v>
      </c>
      <c r="Q133" s="745"/>
    </row>
    <row r="134" spans="1:17" ht="12.75" customHeight="1" x14ac:dyDescent="0.3">
      <c r="A134" s="660" t="s">
        <v>246</v>
      </c>
      <c r="B134" s="51"/>
      <c r="C134" s="156" t="s">
        <v>98</v>
      </c>
      <c r="D134" s="157"/>
      <c r="E134" s="158"/>
      <c r="F134" s="272">
        <v>459690.6</v>
      </c>
      <c r="G134" s="158"/>
      <c r="H134" s="158"/>
      <c r="I134" s="158"/>
      <c r="J134" s="158"/>
      <c r="K134" s="159"/>
      <c r="L134" s="159"/>
      <c r="M134" s="159"/>
      <c r="N134" s="159"/>
      <c r="O134" s="159"/>
      <c r="P134" s="205">
        <f t="shared" si="1"/>
        <v>459690.6</v>
      </c>
      <c r="Q134" s="744">
        <f>+P135/P134</f>
        <v>0.21567406425104191</v>
      </c>
    </row>
    <row r="135" spans="1:17" ht="12.75" customHeight="1" x14ac:dyDescent="0.3">
      <c r="A135" s="661"/>
      <c r="B135" s="51" t="s">
        <v>140</v>
      </c>
      <c r="C135" s="116" t="s">
        <v>97</v>
      </c>
      <c r="D135" s="151"/>
      <c r="E135" s="51"/>
      <c r="F135" s="273">
        <v>99143.34</v>
      </c>
      <c r="G135" s="51"/>
      <c r="H135" s="51"/>
      <c r="I135" s="51"/>
      <c r="J135" s="51"/>
      <c r="K135" s="77"/>
      <c r="L135" s="77"/>
      <c r="M135" s="77"/>
      <c r="N135" s="77"/>
      <c r="O135" s="77"/>
      <c r="P135" s="204">
        <f t="shared" si="1"/>
        <v>99143.34</v>
      </c>
      <c r="Q135" s="745"/>
    </row>
    <row r="136" spans="1:17" ht="12.75" customHeight="1" x14ac:dyDescent="0.3">
      <c r="A136" s="660" t="s">
        <v>247</v>
      </c>
      <c r="B136" s="51"/>
      <c r="C136" s="156" t="s">
        <v>98</v>
      </c>
      <c r="D136" s="157"/>
      <c r="E136" s="158"/>
      <c r="F136" s="272">
        <v>262981.2</v>
      </c>
      <c r="G136" s="158"/>
      <c r="H136" s="158"/>
      <c r="I136" s="158"/>
      <c r="J136" s="158"/>
      <c r="K136" s="159"/>
      <c r="L136" s="159"/>
      <c r="M136" s="159"/>
      <c r="N136" s="159"/>
      <c r="O136" s="159"/>
      <c r="P136" s="205">
        <f t="shared" si="1"/>
        <v>262981.2</v>
      </c>
      <c r="Q136" s="744">
        <f>+P137/P136</f>
        <v>5.4186382904937686E-2</v>
      </c>
    </row>
    <row r="137" spans="1:17" ht="12.75" customHeight="1" x14ac:dyDescent="0.3">
      <c r="A137" s="661"/>
      <c r="B137" s="51" t="s">
        <v>140</v>
      </c>
      <c r="C137" s="116" t="s">
        <v>97</v>
      </c>
      <c r="D137" s="151"/>
      <c r="E137" s="51"/>
      <c r="F137" s="273">
        <v>14250</v>
      </c>
      <c r="G137" s="51"/>
      <c r="H137" s="51"/>
      <c r="I137" s="51"/>
      <c r="J137" s="51"/>
      <c r="K137" s="77"/>
      <c r="L137" s="77"/>
      <c r="M137" s="77"/>
      <c r="N137" s="77"/>
      <c r="O137" s="77"/>
      <c r="P137" s="204">
        <f t="shared" si="1"/>
        <v>14250</v>
      </c>
      <c r="Q137" s="745"/>
    </row>
    <row r="138" spans="1:17" ht="15" customHeight="1" x14ac:dyDescent="0.3">
      <c r="A138" s="660" t="s">
        <v>248</v>
      </c>
      <c r="B138" s="51"/>
      <c r="C138" s="156" t="s">
        <v>98</v>
      </c>
      <c r="D138" s="157"/>
      <c r="E138" s="158"/>
      <c r="F138" s="272">
        <v>21939.599999999999</v>
      </c>
      <c r="G138" s="158"/>
      <c r="H138" s="158"/>
      <c r="I138" s="158"/>
      <c r="J138" s="158"/>
      <c r="K138" s="159"/>
      <c r="L138" s="159"/>
      <c r="M138" s="159"/>
      <c r="N138" s="159"/>
      <c r="O138" s="159"/>
      <c r="P138" s="205">
        <f t="shared" si="1"/>
        <v>21939.599999999999</v>
      </c>
      <c r="Q138" s="744">
        <f>+P139/P138</f>
        <v>0</v>
      </c>
    </row>
    <row r="139" spans="1:17" ht="15" customHeight="1" x14ac:dyDescent="0.3">
      <c r="A139" s="661"/>
      <c r="B139" s="51" t="s">
        <v>394</v>
      </c>
      <c r="C139" s="116" t="s">
        <v>97</v>
      </c>
      <c r="D139" s="151"/>
      <c r="E139" s="51"/>
      <c r="F139" s="273">
        <v>0</v>
      </c>
      <c r="G139" s="51"/>
      <c r="H139" s="51"/>
      <c r="I139" s="51"/>
      <c r="J139" s="51"/>
      <c r="K139" s="77"/>
      <c r="L139" s="77"/>
      <c r="M139" s="77"/>
      <c r="N139" s="77"/>
      <c r="O139" s="77"/>
      <c r="P139" s="204">
        <f t="shared" si="1"/>
        <v>0</v>
      </c>
      <c r="Q139" s="745"/>
    </row>
    <row r="140" spans="1:17" ht="15" customHeight="1" x14ac:dyDescent="0.3">
      <c r="A140" s="660" t="s">
        <v>249</v>
      </c>
      <c r="B140" s="51"/>
      <c r="C140" s="156" t="s">
        <v>98</v>
      </c>
      <c r="D140" s="157"/>
      <c r="E140" s="158"/>
      <c r="F140" s="272">
        <v>58596.24</v>
      </c>
      <c r="G140" s="158"/>
      <c r="H140" s="158"/>
      <c r="I140" s="158"/>
      <c r="J140" s="158"/>
      <c r="K140" s="159"/>
      <c r="L140" s="159"/>
      <c r="M140" s="159"/>
      <c r="N140" s="159"/>
      <c r="O140" s="159"/>
      <c r="P140" s="205">
        <f t="shared" si="1"/>
        <v>58596.24</v>
      </c>
      <c r="Q140" s="744">
        <f>+P141/P140</f>
        <v>0.22708556043869027</v>
      </c>
    </row>
    <row r="141" spans="1:17" ht="15" customHeight="1" x14ac:dyDescent="0.3">
      <c r="A141" s="661"/>
      <c r="B141" s="51" t="s">
        <v>293</v>
      </c>
      <c r="C141" s="116" t="s">
        <v>97</v>
      </c>
      <c r="D141" s="151"/>
      <c r="E141" s="51"/>
      <c r="F141" s="273">
        <v>13306.36</v>
      </c>
      <c r="G141" s="51"/>
      <c r="H141" s="51"/>
      <c r="I141" s="51"/>
      <c r="J141" s="51"/>
      <c r="K141" s="77"/>
      <c r="L141" s="77"/>
      <c r="M141" s="77"/>
      <c r="N141" s="77"/>
      <c r="O141" s="77"/>
      <c r="P141" s="204">
        <f t="shared" si="1"/>
        <v>13306.36</v>
      </c>
      <c r="Q141" s="745"/>
    </row>
    <row r="142" spans="1:17" ht="15" customHeight="1" x14ac:dyDescent="0.3">
      <c r="A142" s="660" t="s">
        <v>250</v>
      </c>
      <c r="B142" s="51"/>
      <c r="C142" s="156" t="s">
        <v>98</v>
      </c>
      <c r="D142" s="157"/>
      <c r="E142" s="158"/>
      <c r="F142" s="272">
        <v>22653.72</v>
      </c>
      <c r="G142" s="158"/>
      <c r="H142" s="158"/>
      <c r="I142" s="158"/>
      <c r="J142" s="158"/>
      <c r="K142" s="159"/>
      <c r="L142" s="159"/>
      <c r="M142" s="159"/>
      <c r="N142" s="159"/>
      <c r="O142" s="159"/>
      <c r="P142" s="205">
        <f t="shared" si="1"/>
        <v>22653.72</v>
      </c>
      <c r="Q142" s="744">
        <f>+P143/P142</f>
        <v>0.15153184554236568</v>
      </c>
    </row>
    <row r="143" spans="1:17" ht="15" customHeight="1" x14ac:dyDescent="0.3">
      <c r="A143" s="661"/>
      <c r="B143" s="51" t="s">
        <v>293</v>
      </c>
      <c r="C143" s="116" t="s">
        <v>97</v>
      </c>
      <c r="D143" s="151"/>
      <c r="E143" s="51"/>
      <c r="F143" s="273">
        <v>3432.76</v>
      </c>
      <c r="G143" s="51"/>
      <c r="H143" s="51"/>
      <c r="I143" s="51"/>
      <c r="J143" s="51"/>
      <c r="K143" s="77"/>
      <c r="L143" s="77"/>
      <c r="M143" s="77"/>
      <c r="N143" s="77"/>
      <c r="O143" s="77"/>
      <c r="P143" s="204">
        <f t="shared" si="1"/>
        <v>3432.76</v>
      </c>
      <c r="Q143" s="745"/>
    </row>
    <row r="144" spans="1:17" ht="23.25" customHeight="1" x14ac:dyDescent="0.3">
      <c r="A144" s="660" t="s">
        <v>251</v>
      </c>
      <c r="B144" s="51"/>
      <c r="C144" s="156" t="s">
        <v>98</v>
      </c>
      <c r="D144" s="157"/>
      <c r="E144" s="158"/>
      <c r="F144" s="272">
        <v>197226.36</v>
      </c>
      <c r="G144" s="158"/>
      <c r="H144" s="158"/>
      <c r="I144" s="158"/>
      <c r="J144" s="158"/>
      <c r="K144" s="159"/>
      <c r="L144" s="159"/>
      <c r="M144" s="159"/>
      <c r="N144" s="159"/>
      <c r="O144" s="159"/>
      <c r="P144" s="205">
        <f t="shared" si="1"/>
        <v>197226.36</v>
      </c>
      <c r="Q144" s="744">
        <f>+P145/P144</f>
        <v>0.21767419933116444</v>
      </c>
    </row>
    <row r="145" spans="1:17" ht="23.25" customHeight="1" x14ac:dyDescent="0.3">
      <c r="A145" s="661"/>
      <c r="B145" s="51" t="s">
        <v>293</v>
      </c>
      <c r="C145" s="116" t="s">
        <v>97</v>
      </c>
      <c r="D145" s="151"/>
      <c r="E145" s="51"/>
      <c r="F145" s="273">
        <v>42931.09</v>
      </c>
      <c r="G145" s="51"/>
      <c r="H145" s="51"/>
      <c r="I145" s="51"/>
      <c r="J145" s="51"/>
      <c r="K145" s="77"/>
      <c r="L145" s="77"/>
      <c r="M145" s="77"/>
      <c r="N145" s="77"/>
      <c r="O145" s="77"/>
      <c r="P145" s="204">
        <f t="shared" si="1"/>
        <v>42931.09</v>
      </c>
      <c r="Q145" s="745"/>
    </row>
    <row r="146" spans="1:17" ht="13.5" customHeight="1" x14ac:dyDescent="0.3">
      <c r="A146" s="722" t="s">
        <v>252</v>
      </c>
      <c r="B146" s="51"/>
      <c r="C146" s="156" t="s">
        <v>98</v>
      </c>
      <c r="D146" s="157"/>
      <c r="E146" s="158"/>
      <c r="F146" s="272">
        <v>1171.8</v>
      </c>
      <c r="G146" s="158"/>
      <c r="H146" s="158"/>
      <c r="I146" s="158"/>
      <c r="J146" s="158"/>
      <c r="K146" s="159"/>
      <c r="L146" s="159"/>
      <c r="M146" s="159"/>
      <c r="N146" s="159"/>
      <c r="O146" s="159"/>
      <c r="P146" s="205">
        <f t="shared" si="1"/>
        <v>1171.8</v>
      </c>
      <c r="Q146" s="744">
        <f>+P147/P146</f>
        <v>0</v>
      </c>
    </row>
    <row r="147" spans="1:17" ht="13.5" customHeight="1" x14ac:dyDescent="0.3">
      <c r="A147" s="723"/>
      <c r="B147" s="51" t="s">
        <v>293</v>
      </c>
      <c r="C147" s="116" t="s">
        <v>97</v>
      </c>
      <c r="D147" s="151"/>
      <c r="E147" s="51"/>
      <c r="F147" s="273">
        <v>0</v>
      </c>
      <c r="G147" s="51"/>
      <c r="H147" s="51"/>
      <c r="I147" s="51"/>
      <c r="J147" s="51"/>
      <c r="K147" s="77"/>
      <c r="L147" s="77"/>
      <c r="M147" s="77"/>
      <c r="N147" s="77"/>
      <c r="O147" s="77"/>
      <c r="P147" s="204">
        <f t="shared" si="1"/>
        <v>0</v>
      </c>
      <c r="Q147" s="745"/>
    </row>
    <row r="148" spans="1:17" ht="19.5" customHeight="1" x14ac:dyDescent="0.3">
      <c r="A148" s="660" t="s">
        <v>253</v>
      </c>
      <c r="B148" s="51"/>
      <c r="C148" s="156" t="s">
        <v>98</v>
      </c>
      <c r="D148" s="157"/>
      <c r="E148" s="158"/>
      <c r="F148" s="272">
        <v>61026</v>
      </c>
      <c r="G148" s="158"/>
      <c r="H148" s="158"/>
      <c r="I148" s="158"/>
      <c r="J148" s="158"/>
      <c r="K148" s="159"/>
      <c r="L148" s="159"/>
      <c r="M148" s="159"/>
      <c r="N148" s="159"/>
      <c r="O148" s="159"/>
      <c r="P148" s="205">
        <f t="shared" si="1"/>
        <v>61026</v>
      </c>
      <c r="Q148" s="744">
        <f>+P149/P148</f>
        <v>0.10489168551109362</v>
      </c>
    </row>
    <row r="149" spans="1:17" ht="19.5" customHeight="1" x14ac:dyDescent="0.3">
      <c r="A149" s="661"/>
      <c r="B149" s="51" t="s">
        <v>140</v>
      </c>
      <c r="C149" s="116" t="s">
        <v>97</v>
      </c>
      <c r="D149" s="151"/>
      <c r="E149" s="51"/>
      <c r="F149" s="273">
        <v>6401.12</v>
      </c>
      <c r="G149" s="51"/>
      <c r="H149" s="51"/>
      <c r="I149" s="51"/>
      <c r="J149" s="51"/>
      <c r="K149" s="77"/>
      <c r="L149" s="77"/>
      <c r="M149" s="77"/>
      <c r="N149" s="77"/>
      <c r="O149" s="77"/>
      <c r="P149" s="204">
        <f t="shared" si="1"/>
        <v>6401.12</v>
      </c>
      <c r="Q149" s="745"/>
    </row>
    <row r="150" spans="1:17" ht="13.5" customHeight="1" x14ac:dyDescent="0.3">
      <c r="A150" s="660" t="s">
        <v>254</v>
      </c>
      <c r="B150" s="51"/>
      <c r="C150" s="156" t="s">
        <v>98</v>
      </c>
      <c r="D150" s="157"/>
      <c r="E150" s="158"/>
      <c r="F150" s="272">
        <v>204289.56</v>
      </c>
      <c r="G150" s="158"/>
      <c r="H150" s="158"/>
      <c r="I150" s="158"/>
      <c r="J150" s="158"/>
      <c r="K150" s="159"/>
      <c r="L150" s="159"/>
      <c r="M150" s="159"/>
      <c r="N150" s="159"/>
      <c r="O150" s="159"/>
      <c r="P150" s="205">
        <f t="shared" si="1"/>
        <v>204289.56</v>
      </c>
      <c r="Q150" s="744">
        <f>+P151/P150</f>
        <v>0</v>
      </c>
    </row>
    <row r="151" spans="1:17" ht="13.5" customHeight="1" x14ac:dyDescent="0.3">
      <c r="A151" s="661"/>
      <c r="B151" s="51" t="s">
        <v>396</v>
      </c>
      <c r="C151" s="116" t="s">
        <v>97</v>
      </c>
      <c r="D151" s="151"/>
      <c r="E151" s="51"/>
      <c r="F151" s="273">
        <v>0</v>
      </c>
      <c r="G151" s="51"/>
      <c r="H151" s="51"/>
      <c r="I151" s="51"/>
      <c r="J151" s="51"/>
      <c r="K151" s="77"/>
      <c r="L151" s="77"/>
      <c r="M151" s="77"/>
      <c r="N151" s="77"/>
      <c r="O151" s="77"/>
      <c r="P151" s="204">
        <f t="shared" si="1"/>
        <v>0</v>
      </c>
      <c r="Q151" s="745"/>
    </row>
    <row r="152" spans="1:17" ht="13.5" customHeight="1" x14ac:dyDescent="0.3">
      <c r="A152" s="660" t="s">
        <v>255</v>
      </c>
      <c r="B152" s="51"/>
      <c r="C152" s="156" t="s">
        <v>98</v>
      </c>
      <c r="D152" s="157"/>
      <c r="E152" s="158"/>
      <c r="F152" s="272">
        <v>253935.5</v>
      </c>
      <c r="G152" s="158"/>
      <c r="H152" s="158"/>
      <c r="I152" s="158"/>
      <c r="J152" s="158"/>
      <c r="K152" s="159"/>
      <c r="L152" s="159"/>
      <c r="M152" s="159"/>
      <c r="N152" s="159"/>
      <c r="O152" s="159"/>
      <c r="P152" s="205">
        <f t="shared" si="1"/>
        <v>253935.5</v>
      </c>
      <c r="Q152" s="744">
        <f>+P153/P152</f>
        <v>0.10571582153735889</v>
      </c>
    </row>
    <row r="153" spans="1:17" ht="13.5" customHeight="1" x14ac:dyDescent="0.3">
      <c r="A153" s="661"/>
      <c r="B153" s="51" t="s">
        <v>344</v>
      </c>
      <c r="C153" s="116" t="s">
        <v>97</v>
      </c>
      <c r="D153" s="151"/>
      <c r="E153" s="51"/>
      <c r="F153" s="273">
        <v>26845</v>
      </c>
      <c r="G153" s="51"/>
      <c r="H153" s="51"/>
      <c r="I153" s="51"/>
      <c r="J153" s="51"/>
      <c r="K153" s="77"/>
      <c r="L153" s="77"/>
      <c r="M153" s="77"/>
      <c r="N153" s="77"/>
      <c r="O153" s="77"/>
      <c r="P153" s="204">
        <f t="shared" si="1"/>
        <v>26845</v>
      </c>
      <c r="Q153" s="745"/>
    </row>
    <row r="154" spans="1:17" ht="21" customHeight="1" x14ac:dyDescent="0.3">
      <c r="A154" s="660" t="s">
        <v>256</v>
      </c>
      <c r="B154" s="51"/>
      <c r="C154" s="156" t="s">
        <v>98</v>
      </c>
      <c r="D154" s="157"/>
      <c r="E154" s="158"/>
      <c r="F154" s="272">
        <v>2889</v>
      </c>
      <c r="G154" s="158"/>
      <c r="H154" s="158"/>
      <c r="I154" s="158"/>
      <c r="J154" s="158"/>
      <c r="K154" s="159"/>
      <c r="L154" s="159"/>
      <c r="M154" s="159"/>
      <c r="N154" s="159"/>
      <c r="O154" s="159"/>
      <c r="P154" s="205">
        <f t="shared" si="1"/>
        <v>2889</v>
      </c>
      <c r="Q154" s="744">
        <f>+P155/P154</f>
        <v>0</v>
      </c>
    </row>
    <row r="155" spans="1:17" ht="21" customHeight="1" x14ac:dyDescent="0.3">
      <c r="A155" s="661"/>
      <c r="B155" s="51" t="s">
        <v>140</v>
      </c>
      <c r="C155" s="116" t="s">
        <v>97</v>
      </c>
      <c r="D155" s="151"/>
      <c r="E155" s="51"/>
      <c r="F155" s="273">
        <v>0</v>
      </c>
      <c r="G155" s="51"/>
      <c r="H155" s="51"/>
      <c r="I155" s="51"/>
      <c r="J155" s="51"/>
      <c r="K155" s="77"/>
      <c r="L155" s="77"/>
      <c r="M155" s="77"/>
      <c r="N155" s="77"/>
      <c r="O155" s="77"/>
      <c r="P155" s="204">
        <f t="shared" si="1"/>
        <v>0</v>
      </c>
      <c r="Q155" s="745"/>
    </row>
    <row r="156" spans="1:17" ht="21" customHeight="1" x14ac:dyDescent="0.3">
      <c r="A156" s="660" t="s">
        <v>257</v>
      </c>
      <c r="B156" s="51"/>
      <c r="C156" s="156" t="s">
        <v>98</v>
      </c>
      <c r="D156" s="157"/>
      <c r="E156" s="158"/>
      <c r="F156" s="272">
        <v>24620.7</v>
      </c>
      <c r="G156" s="158"/>
      <c r="H156" s="158"/>
      <c r="I156" s="158"/>
      <c r="J156" s="158"/>
      <c r="K156" s="159"/>
      <c r="L156" s="159"/>
      <c r="M156" s="159"/>
      <c r="N156" s="159"/>
      <c r="O156" s="159"/>
      <c r="P156" s="205">
        <f t="shared" si="1"/>
        <v>24620.7</v>
      </c>
      <c r="Q156" s="744">
        <f>+P157/P156</f>
        <v>0</v>
      </c>
    </row>
    <row r="157" spans="1:17" ht="21" customHeight="1" x14ac:dyDescent="0.3">
      <c r="A157" s="661"/>
      <c r="B157" s="51" t="s">
        <v>293</v>
      </c>
      <c r="C157" s="116" t="s">
        <v>97</v>
      </c>
      <c r="D157" s="151"/>
      <c r="E157" s="51"/>
      <c r="F157" s="273">
        <v>0</v>
      </c>
      <c r="G157" s="51"/>
      <c r="H157" s="51"/>
      <c r="I157" s="51"/>
      <c r="J157" s="51"/>
      <c r="K157" s="77"/>
      <c r="L157" s="77"/>
      <c r="M157" s="77"/>
      <c r="N157" s="77"/>
      <c r="O157" s="77"/>
      <c r="P157" s="204">
        <f t="shared" si="1"/>
        <v>0</v>
      </c>
      <c r="Q157" s="745"/>
    </row>
    <row r="158" spans="1:17" ht="14.25" customHeight="1" x14ac:dyDescent="0.3">
      <c r="A158" s="660" t="s">
        <v>258</v>
      </c>
      <c r="B158" s="51"/>
      <c r="C158" s="156" t="s">
        <v>98</v>
      </c>
      <c r="D158" s="157"/>
      <c r="E158" s="158"/>
      <c r="F158" s="272">
        <v>0</v>
      </c>
      <c r="G158" s="158"/>
      <c r="H158" s="158"/>
      <c r="I158" s="158"/>
      <c r="J158" s="158"/>
      <c r="K158" s="159"/>
      <c r="L158" s="159"/>
      <c r="M158" s="159"/>
      <c r="N158" s="159"/>
      <c r="O158" s="159"/>
      <c r="P158" s="205">
        <f t="shared" si="1"/>
        <v>0</v>
      </c>
      <c r="Q158" s="744" t="s">
        <v>241</v>
      </c>
    </row>
    <row r="159" spans="1:17" ht="14.25" customHeight="1" x14ac:dyDescent="0.3">
      <c r="A159" s="661"/>
      <c r="B159" s="51" t="s">
        <v>293</v>
      </c>
      <c r="C159" s="116" t="s">
        <v>97</v>
      </c>
      <c r="D159" s="151"/>
      <c r="E159" s="51"/>
      <c r="F159" s="273">
        <v>312648.99</v>
      </c>
      <c r="G159" s="51"/>
      <c r="H159" s="51"/>
      <c r="I159" s="51"/>
      <c r="J159" s="51"/>
      <c r="K159" s="77"/>
      <c r="L159" s="77"/>
      <c r="M159" s="77"/>
      <c r="N159" s="77"/>
      <c r="O159" s="77"/>
      <c r="P159" s="204">
        <f>+SUM(D159:O159)</f>
        <v>312648.99</v>
      </c>
      <c r="Q159" s="745"/>
    </row>
    <row r="160" spans="1:17" ht="14.25" customHeight="1" x14ac:dyDescent="0.3">
      <c r="A160" s="660" t="s">
        <v>259</v>
      </c>
      <c r="B160" s="51"/>
      <c r="C160" s="156" t="s">
        <v>98</v>
      </c>
      <c r="D160" s="157"/>
      <c r="E160" s="158"/>
      <c r="F160" s="272">
        <v>518.55999999999995</v>
      </c>
      <c r="G160" s="158"/>
      <c r="H160" s="158"/>
      <c r="I160" s="158"/>
      <c r="J160" s="158"/>
      <c r="K160" s="159"/>
      <c r="L160" s="159"/>
      <c r="M160" s="159"/>
      <c r="N160" s="159"/>
      <c r="O160" s="159"/>
      <c r="P160" s="205">
        <f t="shared" ref="P160:P180" si="2">SUM(D160:O160)</f>
        <v>518.55999999999995</v>
      </c>
      <c r="Q160" s="744">
        <f>+P161/P160</f>
        <v>0</v>
      </c>
    </row>
    <row r="161" spans="1:17" ht="14.25" customHeight="1" x14ac:dyDescent="0.3">
      <c r="A161" s="661"/>
      <c r="B161" s="51" t="s">
        <v>293</v>
      </c>
      <c r="C161" s="116" t="s">
        <v>97</v>
      </c>
      <c r="D161" s="151"/>
      <c r="E161" s="51"/>
      <c r="F161" s="273">
        <v>0</v>
      </c>
      <c r="G161" s="51"/>
      <c r="H161" s="51"/>
      <c r="I161" s="51"/>
      <c r="J161" s="51"/>
      <c r="K161" s="77"/>
      <c r="L161" s="77"/>
      <c r="M161" s="77"/>
      <c r="N161" s="77"/>
      <c r="O161" s="77"/>
      <c r="P161" s="204">
        <f t="shared" si="2"/>
        <v>0</v>
      </c>
      <c r="Q161" s="745"/>
    </row>
    <row r="162" spans="1:17" ht="12.75" customHeight="1" x14ac:dyDescent="0.3">
      <c r="A162" s="660" t="s">
        <v>260</v>
      </c>
      <c r="B162" s="51"/>
      <c r="C162" s="156" t="s">
        <v>98</v>
      </c>
      <c r="D162" s="157"/>
      <c r="E162" s="158"/>
      <c r="F162" s="272">
        <v>693138.8</v>
      </c>
      <c r="G162" s="158"/>
      <c r="H162" s="158"/>
      <c r="I162" s="158"/>
      <c r="J162" s="158"/>
      <c r="K162" s="159"/>
      <c r="L162" s="159"/>
      <c r="M162" s="159"/>
      <c r="N162" s="159"/>
      <c r="O162" s="159"/>
      <c r="P162" s="205">
        <f t="shared" si="2"/>
        <v>693138.8</v>
      </c>
      <c r="Q162" s="744">
        <f>+P163/P162</f>
        <v>4.9783232449258356E-2</v>
      </c>
    </row>
    <row r="163" spans="1:17" ht="12.75" customHeight="1" x14ac:dyDescent="0.3">
      <c r="A163" s="661"/>
      <c r="B163" s="51" t="s">
        <v>293</v>
      </c>
      <c r="C163" s="116" t="s">
        <v>97</v>
      </c>
      <c r="D163" s="151"/>
      <c r="E163" s="51"/>
      <c r="F163" s="273">
        <v>34506.69</v>
      </c>
      <c r="G163" s="51"/>
      <c r="H163" s="51"/>
      <c r="I163" s="51"/>
      <c r="J163" s="51"/>
      <c r="K163" s="77"/>
      <c r="L163" s="77"/>
      <c r="M163" s="77"/>
      <c r="N163" s="77"/>
      <c r="O163" s="77"/>
      <c r="P163" s="204">
        <f t="shared" si="2"/>
        <v>34506.69</v>
      </c>
      <c r="Q163" s="745"/>
    </row>
    <row r="164" spans="1:17" ht="33" customHeight="1" x14ac:dyDescent="0.3">
      <c r="A164" s="660" t="s">
        <v>261</v>
      </c>
      <c r="B164" s="51"/>
      <c r="C164" s="156" t="s">
        <v>98</v>
      </c>
      <c r="D164" s="157"/>
      <c r="E164" s="158"/>
      <c r="F164" s="272">
        <v>37797.72</v>
      </c>
      <c r="G164" s="158"/>
      <c r="H164" s="158"/>
      <c r="I164" s="158"/>
      <c r="J164" s="158"/>
      <c r="K164" s="159"/>
      <c r="L164" s="159"/>
      <c r="M164" s="159"/>
      <c r="N164" s="159"/>
      <c r="O164" s="159"/>
      <c r="P164" s="205">
        <f t="shared" si="2"/>
        <v>37797.72</v>
      </c>
      <c r="Q164" s="744">
        <f>+P165/P164</f>
        <v>0.3000180963296199</v>
      </c>
    </row>
    <row r="165" spans="1:17" ht="33" customHeight="1" x14ac:dyDescent="0.3">
      <c r="A165" s="661"/>
      <c r="B165" s="51" t="s">
        <v>293</v>
      </c>
      <c r="C165" s="116" t="s">
        <v>97</v>
      </c>
      <c r="D165" s="151"/>
      <c r="E165" s="51"/>
      <c r="F165" s="273">
        <v>11340</v>
      </c>
      <c r="G165" s="51"/>
      <c r="H165" s="51"/>
      <c r="I165" s="51"/>
      <c r="J165" s="51"/>
      <c r="K165" s="77"/>
      <c r="L165" s="77"/>
      <c r="M165" s="77"/>
      <c r="N165" s="77"/>
      <c r="O165" s="77"/>
      <c r="P165" s="204">
        <f t="shared" si="2"/>
        <v>11340</v>
      </c>
      <c r="Q165" s="745"/>
    </row>
    <row r="166" spans="1:17" ht="12.75" customHeight="1" x14ac:dyDescent="0.3">
      <c r="A166" s="660" t="s">
        <v>262</v>
      </c>
      <c r="B166" s="51"/>
      <c r="C166" s="156" t="s">
        <v>98</v>
      </c>
      <c r="D166" s="157"/>
      <c r="E166" s="158"/>
      <c r="F166" s="272">
        <v>3465251.47</v>
      </c>
      <c r="G166" s="158"/>
      <c r="H166" s="158"/>
      <c r="I166" s="158"/>
      <c r="J166" s="158"/>
      <c r="K166" s="159"/>
      <c r="L166" s="159"/>
      <c r="M166" s="159"/>
      <c r="N166" s="159"/>
      <c r="O166" s="159"/>
      <c r="P166" s="205">
        <f t="shared" si="2"/>
        <v>3465251.47</v>
      </c>
      <c r="Q166" s="744">
        <f>+P167/P166</f>
        <v>0.16888848473672241</v>
      </c>
    </row>
    <row r="167" spans="1:17" ht="12.75" customHeight="1" x14ac:dyDescent="0.3">
      <c r="A167" s="661"/>
      <c r="B167" s="51" t="s">
        <v>293</v>
      </c>
      <c r="C167" s="116" t="s">
        <v>97</v>
      </c>
      <c r="D167" s="151"/>
      <c r="E167" s="51"/>
      <c r="F167" s="273">
        <v>585241.06999999995</v>
      </c>
      <c r="G167" s="51"/>
      <c r="H167" s="51"/>
      <c r="I167" s="51"/>
      <c r="J167" s="51"/>
      <c r="K167" s="77"/>
      <c r="L167" s="77"/>
      <c r="M167" s="77"/>
      <c r="N167" s="77"/>
      <c r="O167" s="77"/>
      <c r="P167" s="204">
        <f t="shared" si="2"/>
        <v>585241.06999999995</v>
      </c>
      <c r="Q167" s="745"/>
    </row>
    <row r="168" spans="1:17" ht="22.5" customHeight="1" x14ac:dyDescent="0.3">
      <c r="A168" s="742" t="s">
        <v>263</v>
      </c>
      <c r="B168" s="51"/>
      <c r="C168" s="156" t="s">
        <v>98</v>
      </c>
      <c r="D168" s="157"/>
      <c r="E168" s="158"/>
      <c r="F168" s="272">
        <v>718563.75</v>
      </c>
      <c r="G168" s="158"/>
      <c r="H168" s="158"/>
      <c r="I168" s="158"/>
      <c r="J168" s="158"/>
      <c r="K168" s="159"/>
      <c r="L168" s="159"/>
      <c r="M168" s="159"/>
      <c r="N168" s="159"/>
      <c r="O168" s="159"/>
      <c r="P168" s="205">
        <f t="shared" si="2"/>
        <v>718563.75</v>
      </c>
      <c r="Q168" s="744">
        <f>+P169/P168</f>
        <v>9.1759722084505391E-2</v>
      </c>
    </row>
    <row r="169" spans="1:17" ht="22.5" customHeight="1" x14ac:dyDescent="0.3">
      <c r="A169" s="743"/>
      <c r="B169" s="51" t="s">
        <v>293</v>
      </c>
      <c r="C169" s="116" t="s">
        <v>97</v>
      </c>
      <c r="D169" s="151"/>
      <c r="E169" s="51"/>
      <c r="F169" s="273">
        <v>65935.210000000006</v>
      </c>
      <c r="G169" s="51"/>
      <c r="H169" s="51"/>
      <c r="I169" s="51"/>
      <c r="J169" s="51"/>
      <c r="K169" s="77"/>
      <c r="L169" s="77"/>
      <c r="M169" s="77"/>
      <c r="N169" s="77"/>
      <c r="O169" s="77"/>
      <c r="P169" s="204">
        <f t="shared" si="2"/>
        <v>65935.210000000006</v>
      </c>
      <c r="Q169" s="745"/>
    </row>
    <row r="170" spans="1:17" ht="15.75" customHeight="1" x14ac:dyDescent="0.3">
      <c r="A170" s="742" t="s">
        <v>264</v>
      </c>
      <c r="B170" s="51"/>
      <c r="C170" s="156" t="s">
        <v>98</v>
      </c>
      <c r="D170" s="157"/>
      <c r="E170" s="158"/>
      <c r="F170" s="272">
        <v>602.04</v>
      </c>
      <c r="G170" s="158"/>
      <c r="H170" s="158"/>
      <c r="I170" s="158"/>
      <c r="J170" s="158"/>
      <c r="K170" s="159"/>
      <c r="L170" s="159"/>
      <c r="M170" s="159"/>
      <c r="N170" s="159"/>
      <c r="O170" s="159"/>
      <c r="P170" s="205">
        <f t="shared" si="2"/>
        <v>602.04</v>
      </c>
      <c r="Q170" s="744">
        <f>+P171/P170</f>
        <v>0</v>
      </c>
    </row>
    <row r="171" spans="1:17" ht="15.75" customHeight="1" x14ac:dyDescent="0.3">
      <c r="A171" s="743"/>
      <c r="B171" s="51" t="s">
        <v>279</v>
      </c>
      <c r="C171" s="116" t="s">
        <v>97</v>
      </c>
      <c r="D171" s="151"/>
      <c r="E171" s="51"/>
      <c r="F171" s="273">
        <v>0</v>
      </c>
      <c r="G171" s="51"/>
      <c r="H171" s="51"/>
      <c r="I171" s="51"/>
      <c r="J171" s="51"/>
      <c r="K171" s="77"/>
      <c r="L171" s="77"/>
      <c r="M171" s="77"/>
      <c r="N171" s="77"/>
      <c r="O171" s="77"/>
      <c r="P171" s="204">
        <f t="shared" si="2"/>
        <v>0</v>
      </c>
      <c r="Q171" s="745"/>
    </row>
    <row r="172" spans="1:17" ht="15.75" customHeight="1" x14ac:dyDescent="0.3">
      <c r="A172" s="742" t="s">
        <v>265</v>
      </c>
      <c r="B172" s="51"/>
      <c r="C172" s="156" t="s">
        <v>98</v>
      </c>
      <c r="D172" s="157"/>
      <c r="E172" s="158"/>
      <c r="F172" s="272">
        <v>821.88</v>
      </c>
      <c r="G172" s="158"/>
      <c r="H172" s="158"/>
      <c r="I172" s="158"/>
      <c r="J172" s="158"/>
      <c r="K172" s="159"/>
      <c r="L172" s="159"/>
      <c r="M172" s="159"/>
      <c r="N172" s="159"/>
      <c r="O172" s="159"/>
      <c r="P172" s="205">
        <f t="shared" si="2"/>
        <v>821.88</v>
      </c>
      <c r="Q172" s="744">
        <f>+P173/P172</f>
        <v>0</v>
      </c>
    </row>
    <row r="173" spans="1:17" ht="15.75" customHeight="1" x14ac:dyDescent="0.3">
      <c r="A173" s="743"/>
      <c r="B173" s="51" t="s">
        <v>279</v>
      </c>
      <c r="C173" s="116" t="s">
        <v>97</v>
      </c>
      <c r="D173" s="151"/>
      <c r="E173" s="51"/>
      <c r="F173" s="273">
        <v>0</v>
      </c>
      <c r="G173" s="51"/>
      <c r="H173" s="51"/>
      <c r="I173" s="51"/>
      <c r="J173" s="51"/>
      <c r="K173" s="77"/>
      <c r="L173" s="77"/>
      <c r="M173" s="77"/>
      <c r="N173" s="77"/>
      <c r="O173" s="77"/>
      <c r="P173" s="204">
        <f t="shared" si="2"/>
        <v>0</v>
      </c>
      <c r="Q173" s="745"/>
    </row>
    <row r="174" spans="1:17" ht="17.25" customHeight="1" x14ac:dyDescent="0.3">
      <c r="A174" s="742" t="s">
        <v>266</v>
      </c>
      <c r="B174" s="51"/>
      <c r="C174" s="156" t="s">
        <v>98</v>
      </c>
      <c r="D174" s="157"/>
      <c r="E174" s="158"/>
      <c r="F174" s="272">
        <v>367536.86</v>
      </c>
      <c r="G174" s="158"/>
      <c r="H174" s="158"/>
      <c r="I174" s="158"/>
      <c r="J174" s="158"/>
      <c r="K174" s="159"/>
      <c r="L174" s="159"/>
      <c r="M174" s="159"/>
      <c r="N174" s="159"/>
      <c r="O174" s="159"/>
      <c r="P174" s="205">
        <f t="shared" si="2"/>
        <v>367536.86</v>
      </c>
      <c r="Q174" s="744">
        <f>+P175/P174</f>
        <v>0.44534447510924485</v>
      </c>
    </row>
    <row r="175" spans="1:17" ht="17.25" customHeight="1" x14ac:dyDescent="0.3">
      <c r="A175" s="743"/>
      <c r="B175" s="51" t="s">
        <v>397</v>
      </c>
      <c r="C175" s="116" t="s">
        <v>97</v>
      </c>
      <c r="D175" s="151"/>
      <c r="E175" s="51"/>
      <c r="F175" s="273">
        <v>163680.51</v>
      </c>
      <c r="G175" s="51"/>
      <c r="H175" s="51"/>
      <c r="I175" s="51"/>
      <c r="J175" s="51"/>
      <c r="K175" s="77"/>
      <c r="L175" s="77"/>
      <c r="M175" s="77"/>
      <c r="N175" s="77"/>
      <c r="O175" s="77"/>
      <c r="P175" s="204">
        <f t="shared" si="2"/>
        <v>163680.51</v>
      </c>
      <c r="Q175" s="745"/>
    </row>
    <row r="176" spans="1:17" ht="17.25" customHeight="1" x14ac:dyDescent="0.3">
      <c r="A176" s="742" t="s">
        <v>267</v>
      </c>
      <c r="B176" s="51"/>
      <c r="C176" s="156" t="s">
        <v>98</v>
      </c>
      <c r="D176" s="157"/>
      <c r="E176" s="158"/>
      <c r="F176" s="272">
        <v>1868875.5</v>
      </c>
      <c r="G176" s="158"/>
      <c r="H176" s="158"/>
      <c r="I176" s="158"/>
      <c r="J176" s="158"/>
      <c r="K176" s="159"/>
      <c r="L176" s="159"/>
      <c r="M176" s="159"/>
      <c r="N176" s="159"/>
      <c r="O176" s="159"/>
      <c r="P176" s="205">
        <f t="shared" si="2"/>
        <v>1868875.5</v>
      </c>
      <c r="Q176" s="744">
        <f>+P177/P176</f>
        <v>0</v>
      </c>
    </row>
    <row r="177" spans="1:17" ht="17.25" customHeight="1" x14ac:dyDescent="0.3">
      <c r="A177" s="743"/>
      <c r="B177" s="51" t="s">
        <v>342</v>
      </c>
      <c r="C177" s="116" t="s">
        <v>97</v>
      </c>
      <c r="D177" s="151"/>
      <c r="E177" s="51"/>
      <c r="F177" s="273">
        <v>0</v>
      </c>
      <c r="G177" s="51"/>
      <c r="H177" s="51"/>
      <c r="I177" s="51"/>
      <c r="J177" s="51"/>
      <c r="K177" s="77"/>
      <c r="L177" s="77"/>
      <c r="M177" s="77"/>
      <c r="N177" s="77"/>
      <c r="O177" s="77"/>
      <c r="P177" s="204">
        <f t="shared" si="2"/>
        <v>0</v>
      </c>
      <c r="Q177" s="745"/>
    </row>
    <row r="178" spans="1:17" ht="24.75" customHeight="1" x14ac:dyDescent="0.3">
      <c r="A178" s="742" t="s">
        <v>268</v>
      </c>
      <c r="B178" s="51"/>
      <c r="C178" s="156" t="s">
        <v>98</v>
      </c>
      <c r="D178" s="157"/>
      <c r="E178" s="158"/>
      <c r="F178" s="272">
        <v>2483787.7200000002</v>
      </c>
      <c r="G178" s="158"/>
      <c r="H178" s="158"/>
      <c r="I178" s="158"/>
      <c r="J178" s="158"/>
      <c r="K178" s="159"/>
      <c r="L178" s="159"/>
      <c r="M178" s="159"/>
      <c r="N178" s="159"/>
      <c r="O178" s="159"/>
      <c r="P178" s="205">
        <f t="shared" si="2"/>
        <v>2483787.7200000002</v>
      </c>
      <c r="Q178" s="744">
        <f>+P179/P178</f>
        <v>0.21566214603879269</v>
      </c>
    </row>
    <row r="179" spans="1:17" ht="24.75" customHeight="1" x14ac:dyDescent="0.3">
      <c r="A179" s="743"/>
      <c r="B179" s="51" t="s">
        <v>353</v>
      </c>
      <c r="C179" s="116" t="s">
        <v>97</v>
      </c>
      <c r="D179" s="151"/>
      <c r="E179" s="51"/>
      <c r="F179" s="273">
        <v>535658.99</v>
      </c>
      <c r="G179" s="51"/>
      <c r="H179" s="51"/>
      <c r="I179" s="51"/>
      <c r="J179" s="51"/>
      <c r="K179" s="77"/>
      <c r="L179" s="77"/>
      <c r="M179" s="77"/>
      <c r="N179" s="77"/>
      <c r="O179" s="77"/>
      <c r="P179" s="204">
        <f t="shared" si="2"/>
        <v>535658.99</v>
      </c>
      <c r="Q179" s="745"/>
    </row>
    <row r="180" spans="1:17" ht="14.25" customHeight="1" x14ac:dyDescent="0.3">
      <c r="A180" s="742" t="s">
        <v>269</v>
      </c>
      <c r="B180" s="51"/>
      <c r="C180" s="156" t="s">
        <v>98</v>
      </c>
      <c r="D180" s="157"/>
      <c r="E180" s="158"/>
      <c r="F180" s="272">
        <v>0</v>
      </c>
      <c r="G180" s="158"/>
      <c r="H180" s="158"/>
      <c r="I180" s="158"/>
      <c r="J180" s="158"/>
      <c r="K180" s="159"/>
      <c r="L180" s="159"/>
      <c r="M180" s="159"/>
      <c r="N180" s="159"/>
      <c r="O180" s="159"/>
      <c r="P180" s="205">
        <f t="shared" si="2"/>
        <v>0</v>
      </c>
      <c r="Q180" s="744" t="s">
        <v>241</v>
      </c>
    </row>
    <row r="181" spans="1:17" ht="14.25" customHeight="1" x14ac:dyDescent="0.3">
      <c r="A181" s="743"/>
      <c r="B181" s="51" t="s">
        <v>398</v>
      </c>
      <c r="C181" s="116" t="s">
        <v>97</v>
      </c>
      <c r="D181" s="151"/>
      <c r="E181" s="51"/>
      <c r="F181" s="273">
        <v>17800</v>
      </c>
      <c r="G181" s="51"/>
      <c r="H181" s="51"/>
      <c r="I181" s="51"/>
      <c r="J181" s="51"/>
      <c r="K181" s="77"/>
      <c r="L181" s="77"/>
      <c r="M181" s="77"/>
      <c r="N181" s="77"/>
      <c r="O181" s="77"/>
      <c r="P181" s="204">
        <f t="shared" ref="P181:P195" si="3">+SUM(D181:O181)</f>
        <v>17800</v>
      </c>
      <c r="Q181" s="745"/>
    </row>
    <row r="182" spans="1:17" ht="17.25" customHeight="1" x14ac:dyDescent="0.3">
      <c r="A182" s="742" t="s">
        <v>270</v>
      </c>
      <c r="B182" s="51"/>
      <c r="C182" s="156" t="s">
        <v>98</v>
      </c>
      <c r="D182" s="157"/>
      <c r="E182" s="158"/>
      <c r="F182" s="272">
        <v>137579.76</v>
      </c>
      <c r="G182" s="158"/>
      <c r="H182" s="158"/>
      <c r="I182" s="158"/>
      <c r="J182" s="158"/>
      <c r="K182" s="159"/>
      <c r="L182" s="159"/>
      <c r="M182" s="159"/>
      <c r="N182" s="159"/>
      <c r="O182" s="159"/>
      <c r="P182" s="205">
        <f t="shared" si="3"/>
        <v>137579.76</v>
      </c>
      <c r="Q182" s="744">
        <f>+P183/P182</f>
        <v>0</v>
      </c>
    </row>
    <row r="183" spans="1:17" ht="17.25" customHeight="1" x14ac:dyDescent="0.3">
      <c r="A183" s="743"/>
      <c r="B183" s="51" t="s">
        <v>398</v>
      </c>
      <c r="C183" s="116" t="s">
        <v>97</v>
      </c>
      <c r="D183" s="151"/>
      <c r="E183" s="51"/>
      <c r="F183" s="273">
        <v>0</v>
      </c>
      <c r="G183" s="51"/>
      <c r="H183" s="51"/>
      <c r="I183" s="51"/>
      <c r="J183" s="51"/>
      <c r="K183" s="77"/>
      <c r="L183" s="77"/>
      <c r="M183" s="77"/>
      <c r="N183" s="77"/>
      <c r="O183" s="77"/>
      <c r="P183" s="204">
        <f t="shared" si="3"/>
        <v>0</v>
      </c>
      <c r="Q183" s="745"/>
    </row>
    <row r="184" spans="1:17" ht="17.25" customHeight="1" x14ac:dyDescent="0.3">
      <c r="A184" s="742" t="s">
        <v>271</v>
      </c>
      <c r="B184" s="51"/>
      <c r="C184" s="156" t="s">
        <v>98</v>
      </c>
      <c r="D184" s="157"/>
      <c r="E184" s="158"/>
      <c r="F184" s="272">
        <v>385942.97</v>
      </c>
      <c r="G184" s="158"/>
      <c r="H184" s="158"/>
      <c r="I184" s="158"/>
      <c r="J184" s="158"/>
      <c r="K184" s="159"/>
      <c r="L184" s="159"/>
      <c r="M184" s="159"/>
      <c r="N184" s="159"/>
      <c r="O184" s="159"/>
      <c r="P184" s="205">
        <f t="shared" si="3"/>
        <v>385942.97</v>
      </c>
      <c r="Q184" s="744">
        <f>+P185/P184</f>
        <v>0</v>
      </c>
    </row>
    <row r="185" spans="1:17" ht="17.25" customHeight="1" x14ac:dyDescent="0.3">
      <c r="A185" s="743"/>
      <c r="B185" s="51" t="s">
        <v>300</v>
      </c>
      <c r="C185" s="116" t="s">
        <v>97</v>
      </c>
      <c r="D185" s="151"/>
      <c r="E185" s="51"/>
      <c r="F185" s="273">
        <v>0</v>
      </c>
      <c r="G185" s="51"/>
      <c r="H185" s="51"/>
      <c r="I185" s="51"/>
      <c r="J185" s="51"/>
      <c r="K185" s="77"/>
      <c r="L185" s="77"/>
      <c r="M185" s="77"/>
      <c r="N185" s="77"/>
      <c r="O185" s="77"/>
      <c r="P185" s="204">
        <f t="shared" si="3"/>
        <v>0</v>
      </c>
      <c r="Q185" s="745"/>
    </row>
    <row r="186" spans="1:17" ht="16.5" customHeight="1" x14ac:dyDescent="0.3">
      <c r="A186" s="742" t="s">
        <v>273</v>
      </c>
      <c r="B186" s="51"/>
      <c r="C186" s="156" t="s">
        <v>98</v>
      </c>
      <c r="D186" s="157"/>
      <c r="E186" s="158"/>
      <c r="F186" s="272">
        <v>0</v>
      </c>
      <c r="G186" s="158"/>
      <c r="H186" s="158"/>
      <c r="I186" s="158"/>
      <c r="J186" s="158"/>
      <c r="K186" s="169"/>
      <c r="L186" s="159"/>
      <c r="M186" s="159"/>
      <c r="N186" s="159"/>
      <c r="O186" s="159"/>
      <c r="P186" s="205">
        <f t="shared" si="3"/>
        <v>0</v>
      </c>
      <c r="Q186" s="744" t="s">
        <v>241</v>
      </c>
    </row>
    <row r="187" spans="1:17" ht="16.5" customHeight="1" x14ac:dyDescent="0.3">
      <c r="A187" s="743"/>
      <c r="B187" s="51" t="s">
        <v>399</v>
      </c>
      <c r="C187" s="116" t="s">
        <v>97</v>
      </c>
      <c r="D187" s="151"/>
      <c r="E187" s="51"/>
      <c r="F187" s="273">
        <v>0</v>
      </c>
      <c r="G187" s="51"/>
      <c r="H187" s="51"/>
      <c r="I187" s="51"/>
      <c r="J187" s="51"/>
      <c r="K187" s="77"/>
      <c r="L187" s="77"/>
      <c r="M187" s="77"/>
      <c r="N187" s="77"/>
      <c r="O187" s="77"/>
      <c r="P187" s="204">
        <f t="shared" si="3"/>
        <v>0</v>
      </c>
      <c r="Q187" s="745"/>
    </row>
    <row r="188" spans="1:17" ht="15.75" customHeight="1" x14ac:dyDescent="0.3">
      <c r="A188" s="742" t="s">
        <v>274</v>
      </c>
      <c r="B188" s="51"/>
      <c r="C188" s="156" t="s">
        <v>98</v>
      </c>
      <c r="D188" s="157"/>
      <c r="E188" s="158"/>
      <c r="F188" s="272">
        <v>0</v>
      </c>
      <c r="G188" s="158"/>
      <c r="H188" s="158"/>
      <c r="I188" s="158"/>
      <c r="J188" s="158"/>
      <c r="K188" s="159"/>
      <c r="L188" s="159"/>
      <c r="M188" s="159"/>
      <c r="N188" s="159"/>
      <c r="O188" s="159"/>
      <c r="P188" s="205">
        <f t="shared" si="3"/>
        <v>0</v>
      </c>
      <c r="Q188" s="744" t="s">
        <v>241</v>
      </c>
    </row>
    <row r="189" spans="1:17" ht="15.75" customHeight="1" x14ac:dyDescent="0.3">
      <c r="A189" s="743"/>
      <c r="B189" s="51" t="s">
        <v>344</v>
      </c>
      <c r="C189" s="116" t="s">
        <v>97</v>
      </c>
      <c r="D189" s="151"/>
      <c r="E189" s="51"/>
      <c r="F189" s="273">
        <v>0</v>
      </c>
      <c r="G189" s="51"/>
      <c r="H189" s="51"/>
      <c r="I189" s="51"/>
      <c r="J189" s="51"/>
      <c r="K189" s="77"/>
      <c r="L189" s="77"/>
      <c r="M189" s="77"/>
      <c r="N189" s="77"/>
      <c r="O189" s="77"/>
      <c r="P189" s="204">
        <f t="shared" si="3"/>
        <v>0</v>
      </c>
      <c r="Q189" s="745"/>
    </row>
    <row r="190" spans="1:17" ht="15.75" customHeight="1" x14ac:dyDescent="0.3">
      <c r="A190" s="742" t="s">
        <v>272</v>
      </c>
      <c r="B190" s="51"/>
      <c r="C190" s="156" t="s">
        <v>98</v>
      </c>
      <c r="D190" s="157"/>
      <c r="E190" s="158"/>
      <c r="F190" s="272">
        <v>507953.36</v>
      </c>
      <c r="G190" s="158"/>
      <c r="H190" s="158"/>
      <c r="I190" s="158"/>
      <c r="J190" s="158"/>
      <c r="K190" s="159"/>
      <c r="L190" s="159"/>
      <c r="M190" s="159"/>
      <c r="N190" s="159"/>
      <c r="O190" s="159"/>
      <c r="P190" s="205">
        <f t="shared" si="3"/>
        <v>507953.36</v>
      </c>
      <c r="Q190" s="744">
        <f>+P191/P190</f>
        <v>0</v>
      </c>
    </row>
    <row r="191" spans="1:17" ht="15.75" customHeight="1" x14ac:dyDescent="0.3">
      <c r="A191" s="743"/>
      <c r="B191" s="51" t="s">
        <v>140</v>
      </c>
      <c r="C191" s="116" t="s">
        <v>97</v>
      </c>
      <c r="D191" s="151"/>
      <c r="E191" s="51"/>
      <c r="F191" s="273">
        <v>0</v>
      </c>
      <c r="G191" s="51"/>
      <c r="H191" s="51"/>
      <c r="I191" s="51"/>
      <c r="J191" s="51"/>
      <c r="K191" s="77"/>
      <c r="L191" s="77"/>
      <c r="M191" s="77"/>
      <c r="N191" s="77"/>
      <c r="O191" s="77"/>
      <c r="P191" s="204">
        <f t="shared" si="3"/>
        <v>0</v>
      </c>
      <c r="Q191" s="745"/>
    </row>
    <row r="192" spans="1:17" ht="15.75" customHeight="1" x14ac:dyDescent="0.3">
      <c r="A192" s="660" t="s">
        <v>275</v>
      </c>
      <c r="B192" s="51"/>
      <c r="C192" s="168" t="s">
        <v>98</v>
      </c>
      <c r="D192" s="178"/>
      <c r="E192" s="179"/>
      <c r="F192" s="282">
        <v>132861.1</v>
      </c>
      <c r="G192" s="179"/>
      <c r="H192" s="179"/>
      <c r="I192" s="179"/>
      <c r="J192" s="179"/>
      <c r="K192" s="180"/>
      <c r="L192" s="180"/>
      <c r="M192" s="180"/>
      <c r="N192" s="180"/>
      <c r="O192" s="180"/>
      <c r="P192" s="287">
        <f t="shared" si="3"/>
        <v>132861.1</v>
      </c>
      <c r="Q192" s="744">
        <f>+P193/P192</f>
        <v>0</v>
      </c>
    </row>
    <row r="193" spans="1:17" ht="15.75" customHeight="1" x14ac:dyDescent="0.3">
      <c r="A193" s="661"/>
      <c r="B193" s="51" t="s">
        <v>140</v>
      </c>
      <c r="C193" s="116" t="s">
        <v>97</v>
      </c>
      <c r="D193" s="151"/>
      <c r="E193" s="51"/>
      <c r="F193" s="273">
        <v>0</v>
      </c>
      <c r="G193" s="51"/>
      <c r="H193" s="51"/>
      <c r="I193" s="51"/>
      <c r="J193" s="51"/>
      <c r="K193" s="77"/>
      <c r="L193" s="77"/>
      <c r="M193" s="77"/>
      <c r="N193" s="77"/>
      <c r="O193" s="77"/>
      <c r="P193" s="204">
        <f t="shared" si="3"/>
        <v>0</v>
      </c>
      <c r="Q193" s="745"/>
    </row>
    <row r="194" spans="1:17" ht="21" customHeight="1" x14ac:dyDescent="0.3">
      <c r="A194" s="721" t="s">
        <v>213</v>
      </c>
      <c r="B194" s="51" t="s">
        <v>400</v>
      </c>
      <c r="C194" s="168" t="s">
        <v>98</v>
      </c>
      <c r="D194" s="178"/>
      <c r="E194" s="179"/>
      <c r="F194" s="282">
        <v>43610000</v>
      </c>
      <c r="G194" s="179"/>
      <c r="H194" s="179"/>
      <c r="I194" s="179"/>
      <c r="J194" s="179"/>
      <c r="K194" s="180"/>
      <c r="L194" s="180"/>
      <c r="M194" s="180"/>
      <c r="N194" s="180"/>
      <c r="O194" s="180"/>
      <c r="P194" s="287">
        <f t="shared" si="3"/>
        <v>43610000</v>
      </c>
      <c r="Q194" s="744">
        <f>+P195/P194</f>
        <v>0</v>
      </c>
    </row>
    <row r="195" spans="1:17" ht="21" customHeight="1" x14ac:dyDescent="0.3">
      <c r="A195" s="660"/>
      <c r="B195" s="155"/>
      <c r="C195" s="160" t="s">
        <v>97</v>
      </c>
      <c r="D195" s="161"/>
      <c r="E195" s="155"/>
      <c r="F195" s="283">
        <v>0</v>
      </c>
      <c r="G195" s="155"/>
      <c r="H195" s="155"/>
      <c r="I195" s="155"/>
      <c r="J195" s="155"/>
      <c r="K195" s="162"/>
      <c r="L195" s="162"/>
      <c r="M195" s="162"/>
      <c r="N195" s="162"/>
      <c r="O195" s="162"/>
      <c r="P195" s="206">
        <f t="shared" si="3"/>
        <v>0</v>
      </c>
      <c r="Q195" s="746"/>
    </row>
    <row r="196" spans="1:17" ht="21" customHeight="1" x14ac:dyDescent="0.3">
      <c r="A196" s="163"/>
      <c r="B196" s="154"/>
      <c r="C196" s="164"/>
      <c r="D196" s="165"/>
      <c r="E196" s="154"/>
      <c r="F196" s="284"/>
      <c r="G196" s="154"/>
      <c r="H196" s="154"/>
      <c r="I196" s="154"/>
      <c r="J196" s="154"/>
      <c r="K196" s="166"/>
      <c r="L196" s="166"/>
      <c r="M196" s="166"/>
      <c r="N196" s="166"/>
      <c r="O196" s="166"/>
      <c r="P196" s="288"/>
      <c r="Q196" s="167"/>
    </row>
    <row r="197" spans="1:17" ht="26.25" customHeight="1" x14ac:dyDescent="0.3">
      <c r="A197" s="747" t="s">
        <v>214</v>
      </c>
      <c r="B197" s="753"/>
      <c r="C197" s="171" t="s">
        <v>98</v>
      </c>
      <c r="D197" s="172"/>
      <c r="E197" s="170"/>
      <c r="F197" s="285">
        <f>+F94+F96+F98+F100+F102+F104+F106+F108+F110+F112+F114+F116+F118+F120+F122+F124+F126+F128+F130+F132+F134+F136+F138+F140+F142+F144+F146+F148+F150+F152+F154+F156+F158+F160+F162+F164+F166+F168+F170+F172+F174+F176+F178+F180+F182+F184+F186+F188+F190+F192+F194</f>
        <v>85940020.469999999</v>
      </c>
      <c r="G197" s="170"/>
      <c r="H197" s="170"/>
      <c r="I197" s="170"/>
      <c r="J197" s="170"/>
      <c r="K197" s="173"/>
      <c r="L197" s="173"/>
      <c r="M197" s="173"/>
      <c r="N197" s="173"/>
      <c r="O197" s="173"/>
      <c r="P197" s="289">
        <f>+SUM(D197:O197)</f>
        <v>85940020.469999999</v>
      </c>
      <c r="Q197" s="749">
        <f>+P198/P197</f>
        <v>5.1082275475282997E-2</v>
      </c>
    </row>
    <row r="198" spans="1:17" ht="26.25" customHeight="1" x14ac:dyDescent="0.3">
      <c r="A198" s="748"/>
      <c r="B198" s="754"/>
      <c r="C198" s="175" t="s">
        <v>97</v>
      </c>
      <c r="D198" s="176"/>
      <c r="E198" s="174"/>
      <c r="F198" s="286">
        <f>+F95+F97+F103+F105+F107+F111+F113+F115+F117+F119+F123+F125+F129+F131+F133+F135+F137+F141+F143+F145+F149+F153+F159+F163+F165+F167+F169+F175+F179+F181</f>
        <v>4390011.8</v>
      </c>
      <c r="G198" s="174"/>
      <c r="H198" s="174"/>
      <c r="I198" s="174"/>
      <c r="J198" s="174"/>
      <c r="K198" s="177"/>
      <c r="L198" s="177"/>
      <c r="M198" s="177"/>
      <c r="N198" s="177"/>
      <c r="O198" s="177"/>
      <c r="P198" s="290">
        <f>SUM(D198:O198)</f>
        <v>4390011.8</v>
      </c>
      <c r="Q198" s="750"/>
    </row>
    <row r="199" spans="1:17" x14ac:dyDescent="0.3">
      <c r="A199" s="70"/>
      <c r="Q199" s="74"/>
    </row>
    <row r="200" spans="1:17" x14ac:dyDescent="0.3">
      <c r="A200" s="755" t="s">
        <v>95</v>
      </c>
      <c r="B200" s="756"/>
      <c r="C200" s="756"/>
      <c r="D200" s="759"/>
      <c r="E200" s="759"/>
      <c r="F200" s="759"/>
      <c r="G200" s="759"/>
      <c r="H200" s="759"/>
      <c r="I200" s="759"/>
      <c r="J200" s="759"/>
      <c r="K200" s="759"/>
      <c r="L200" s="759"/>
      <c r="M200" s="759"/>
      <c r="N200" s="759"/>
      <c r="O200" s="759"/>
      <c r="P200" s="759"/>
      <c r="Q200" s="760"/>
    </row>
    <row r="201" spans="1:17" ht="68.25" customHeight="1" x14ac:dyDescent="0.3">
      <c r="A201" s="757"/>
      <c r="B201" s="758"/>
      <c r="C201" s="758"/>
      <c r="D201" s="761"/>
      <c r="E201" s="761"/>
      <c r="F201" s="761"/>
      <c r="G201" s="761"/>
      <c r="H201" s="761"/>
      <c r="I201" s="761"/>
      <c r="J201" s="761"/>
      <c r="K201" s="761"/>
      <c r="L201" s="761"/>
      <c r="M201" s="761"/>
      <c r="N201" s="761"/>
      <c r="O201" s="761"/>
      <c r="P201" s="761"/>
      <c r="Q201" s="762"/>
    </row>
    <row r="202" spans="1:17" x14ac:dyDescent="0.3">
      <c r="A202" s="70"/>
      <c r="Q202" s="74"/>
    </row>
    <row r="203" spans="1:17" x14ac:dyDescent="0.3">
      <c r="A203" s="763" t="s">
        <v>96</v>
      </c>
      <c r="B203" s="764"/>
      <c r="C203" s="764"/>
      <c r="D203" s="764"/>
      <c r="Q203" s="74"/>
    </row>
    <row r="204" spans="1:17" x14ac:dyDescent="0.3">
      <c r="A204" s="70"/>
      <c r="Q204" s="74"/>
    </row>
    <row r="205" spans="1:17" ht="15" thickBot="1" x14ac:dyDescent="0.35">
      <c r="A205" s="94"/>
      <c r="B205" s="95"/>
      <c r="C205" s="95"/>
      <c r="D205" s="95"/>
      <c r="E205" s="95"/>
      <c r="F205" s="95"/>
      <c r="G205" s="95"/>
      <c r="H205" s="95"/>
      <c r="I205" s="95"/>
      <c r="J205" s="95"/>
      <c r="K205" s="95"/>
      <c r="L205" s="95"/>
      <c r="M205" s="95"/>
      <c r="N205" s="95"/>
      <c r="O205" s="95"/>
      <c r="P205" s="95"/>
      <c r="Q205" s="96"/>
    </row>
  </sheetData>
  <mergeCells count="282">
    <mergeCell ref="N69:O69"/>
    <mergeCell ref="N70:O70"/>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A43:Q43"/>
    <mergeCell ref="A44:Q44"/>
    <mergeCell ref="A45:B45"/>
    <mergeCell ref="C45:Q45"/>
    <mergeCell ref="A46:B46"/>
    <mergeCell ref="C46:Q46"/>
    <mergeCell ref="C38:D38"/>
    <mergeCell ref="F38:G38"/>
    <mergeCell ref="H38:I38"/>
    <mergeCell ref="J38:K38"/>
    <mergeCell ref="L38:M38"/>
    <mergeCell ref="P39:Q39"/>
    <mergeCell ref="N40:O40"/>
    <mergeCell ref="M41:O41"/>
    <mergeCell ref="M42:O42"/>
    <mergeCell ref="A51:Q51"/>
    <mergeCell ref="C52:D52"/>
    <mergeCell ref="F52:G52"/>
    <mergeCell ref="H52:I52"/>
    <mergeCell ref="J52:K52"/>
    <mergeCell ref="L52:M52"/>
    <mergeCell ref="A47:B47"/>
    <mergeCell ref="C47:Q47"/>
    <mergeCell ref="A49:Q49"/>
    <mergeCell ref="C50:D50"/>
    <mergeCell ref="F50:G50"/>
    <mergeCell ref="H50:I50"/>
    <mergeCell ref="J50:K50"/>
    <mergeCell ref="L50:M50"/>
    <mergeCell ref="A56:O56"/>
    <mergeCell ref="P56:Q56"/>
    <mergeCell ref="A58:Q58"/>
    <mergeCell ref="A59:Q59"/>
    <mergeCell ref="A60:Q60"/>
    <mergeCell ref="A61:B61"/>
    <mergeCell ref="C61:Q61"/>
    <mergeCell ref="C53:D53"/>
    <mergeCell ref="F53:G53"/>
    <mergeCell ref="H53:I53"/>
    <mergeCell ref="J53:K53"/>
    <mergeCell ref="L53:M53"/>
    <mergeCell ref="P54:Q54"/>
    <mergeCell ref="N55:O55"/>
    <mergeCell ref="C67:D67"/>
    <mergeCell ref="F67:G67"/>
    <mergeCell ref="H67:I67"/>
    <mergeCell ref="J67:K67"/>
    <mergeCell ref="L67:M67"/>
    <mergeCell ref="P68:Q68"/>
    <mergeCell ref="A62:B62"/>
    <mergeCell ref="C62:Q62"/>
    <mergeCell ref="A63:B63"/>
    <mergeCell ref="C63:Q63"/>
    <mergeCell ref="A65:Q65"/>
    <mergeCell ref="C66:D66"/>
    <mergeCell ref="F66:G66"/>
    <mergeCell ref="H66:I66"/>
    <mergeCell ref="J66:K66"/>
    <mergeCell ref="L66:M66"/>
    <mergeCell ref="A74:B74"/>
    <mergeCell ref="C74:Q74"/>
    <mergeCell ref="A76:Q76"/>
    <mergeCell ref="C77:D77"/>
    <mergeCell ref="F77:G77"/>
    <mergeCell ref="H77:I77"/>
    <mergeCell ref="J77:K77"/>
    <mergeCell ref="L77:M77"/>
    <mergeCell ref="A71:Q71"/>
    <mergeCell ref="A72:B72"/>
    <mergeCell ref="C72:Q72"/>
    <mergeCell ref="A73:B73"/>
    <mergeCell ref="C73:Q73"/>
    <mergeCell ref="A81:O81"/>
    <mergeCell ref="P81:Q81"/>
    <mergeCell ref="A83:O83"/>
    <mergeCell ref="P83:Q83"/>
    <mergeCell ref="A85:C86"/>
    <mergeCell ref="D85:Q86"/>
    <mergeCell ref="C78:D78"/>
    <mergeCell ref="F78:G78"/>
    <mergeCell ref="H78:I78"/>
    <mergeCell ref="J78:K78"/>
    <mergeCell ref="L78:M78"/>
    <mergeCell ref="P79:Q79"/>
    <mergeCell ref="N80:O80"/>
    <mergeCell ref="Q110:Q111"/>
    <mergeCell ref="A94:A95"/>
    <mergeCell ref="B94:B95"/>
    <mergeCell ref="Q94:Q95"/>
    <mergeCell ref="A96:A97"/>
    <mergeCell ref="B96:B97"/>
    <mergeCell ref="Q96:Q97"/>
    <mergeCell ref="A88:D88"/>
    <mergeCell ref="A91:Q91"/>
    <mergeCell ref="A92:A93"/>
    <mergeCell ref="B92:B93"/>
    <mergeCell ref="C92:O92"/>
    <mergeCell ref="P92:P93"/>
    <mergeCell ref="Q92:Q93"/>
    <mergeCell ref="Q134:Q135"/>
    <mergeCell ref="A200:C201"/>
    <mergeCell ref="D200:Q201"/>
    <mergeCell ref="A203:D203"/>
    <mergeCell ref="A98:A99"/>
    <mergeCell ref="B98:B99"/>
    <mergeCell ref="Q98:Q99"/>
    <mergeCell ref="A100:A101"/>
    <mergeCell ref="B100:B101"/>
    <mergeCell ref="Q100:Q101"/>
    <mergeCell ref="A102:A103"/>
    <mergeCell ref="A122:A123"/>
    <mergeCell ref="A124:A125"/>
    <mergeCell ref="A116:A117"/>
    <mergeCell ref="A118:A119"/>
    <mergeCell ref="A120:A121"/>
    <mergeCell ref="Q102:Q103"/>
    <mergeCell ref="A104:A105"/>
    <mergeCell ref="Q104:Q105"/>
    <mergeCell ref="A106:A107"/>
    <mergeCell ref="Q106:Q107"/>
    <mergeCell ref="A108:A109"/>
    <mergeCell ref="Q108:Q109"/>
    <mergeCell ref="A110:A111"/>
    <mergeCell ref="A148:A149"/>
    <mergeCell ref="Q148:Q149"/>
    <mergeCell ref="A112:A113"/>
    <mergeCell ref="Q112:Q113"/>
    <mergeCell ref="A114:A115"/>
    <mergeCell ref="Q114:Q115"/>
    <mergeCell ref="Q116:Q117"/>
    <mergeCell ref="A194:A195"/>
    <mergeCell ref="B197:B198"/>
    <mergeCell ref="Q118:Q119"/>
    <mergeCell ref="Q120:Q121"/>
    <mergeCell ref="Q122:Q123"/>
    <mergeCell ref="Q124:Q125"/>
    <mergeCell ref="A126:A127"/>
    <mergeCell ref="A128:A129"/>
    <mergeCell ref="A130:A131"/>
    <mergeCell ref="A132:A133"/>
    <mergeCell ref="A134:A135"/>
    <mergeCell ref="A136:A137"/>
    <mergeCell ref="A138:A139"/>
    <mergeCell ref="Q126:Q127"/>
    <mergeCell ref="Q128:Q129"/>
    <mergeCell ref="Q130:Q131"/>
    <mergeCell ref="Q132:Q133"/>
    <mergeCell ref="Q136:Q137"/>
    <mergeCell ref="A140:A141"/>
    <mergeCell ref="A142:A143"/>
    <mergeCell ref="Q138:Q139"/>
    <mergeCell ref="Q140:Q141"/>
    <mergeCell ref="Q142:Q143"/>
    <mergeCell ref="A144:A145"/>
    <mergeCell ref="Q144:Q145"/>
    <mergeCell ref="Q146:Q147"/>
    <mergeCell ref="A146:A147"/>
    <mergeCell ref="A150:A151"/>
    <mergeCell ref="A152:A153"/>
    <mergeCell ref="A154:A155"/>
    <mergeCell ref="A156:A157"/>
    <mergeCell ref="A158:A159"/>
    <mergeCell ref="A160:A161"/>
    <mergeCell ref="A162:A163"/>
    <mergeCell ref="A164:A165"/>
    <mergeCell ref="A166:A167"/>
    <mergeCell ref="Q150:Q151"/>
    <mergeCell ref="Q152:Q153"/>
    <mergeCell ref="Q154:Q155"/>
    <mergeCell ref="Q156:Q157"/>
    <mergeCell ref="Q158:Q159"/>
    <mergeCell ref="Q160:Q161"/>
    <mergeCell ref="Q162:Q163"/>
    <mergeCell ref="Q164:Q165"/>
    <mergeCell ref="Q166:Q167"/>
    <mergeCell ref="A168:A169"/>
    <mergeCell ref="Q168:Q169"/>
    <mergeCell ref="Q170:Q171"/>
    <mergeCell ref="A170:A171"/>
    <mergeCell ref="A172:A173"/>
    <mergeCell ref="Q172:Q173"/>
    <mergeCell ref="A174:A175"/>
    <mergeCell ref="Q174:Q175"/>
    <mergeCell ref="A176:A177"/>
    <mergeCell ref="Q176:Q177"/>
    <mergeCell ref="A188:A189"/>
    <mergeCell ref="A190:A191"/>
    <mergeCell ref="Q188:Q189"/>
    <mergeCell ref="Q190:Q191"/>
    <mergeCell ref="Q192:Q193"/>
    <mergeCell ref="Q194:Q195"/>
    <mergeCell ref="A197:A198"/>
    <mergeCell ref="A178:A179"/>
    <mergeCell ref="Q178:Q179"/>
    <mergeCell ref="A180:A181"/>
    <mergeCell ref="Q180:Q181"/>
    <mergeCell ref="A182:A183"/>
    <mergeCell ref="Q182:Q183"/>
    <mergeCell ref="A184:A185"/>
    <mergeCell ref="Q184:Q185"/>
    <mergeCell ref="A186:A187"/>
    <mergeCell ref="Q186:Q187"/>
    <mergeCell ref="A192:A193"/>
    <mergeCell ref="Q197:Q198"/>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9"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C47:Q47 C63:Q63 C74:Q74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91"/>
  <sheetViews>
    <sheetView showGridLines="0" tabSelected="1" view="pageBreakPreview" topLeftCell="A163" zoomScaleNormal="90" zoomScaleSheetLayoutView="100" workbookViewId="0">
      <selection activeCell="B182" sqref="B182"/>
    </sheetView>
  </sheetViews>
  <sheetFormatPr baseColWidth="10" defaultRowHeight="14.25" x14ac:dyDescent="0.3"/>
  <cols>
    <col min="1" max="1" width="28.28515625" style="71" customWidth="1"/>
    <col min="2" max="2" width="14.85546875" style="71" customWidth="1"/>
    <col min="3" max="3" width="13.85546875" style="71" customWidth="1"/>
    <col min="4" max="4" width="13.5703125" style="71" customWidth="1"/>
    <col min="5" max="5" width="15.85546875" style="71" customWidth="1"/>
    <col min="6" max="6" width="15.42578125" style="71" customWidth="1"/>
    <col min="7" max="7" width="14.5703125" style="71" customWidth="1"/>
    <col min="8" max="12" width="9.42578125" style="71" customWidth="1"/>
    <col min="13" max="13" width="11.42578125" style="71"/>
    <col min="14" max="14" width="16" style="71" customWidth="1"/>
    <col min="15" max="15" width="15.42578125" style="71" customWidth="1"/>
    <col min="16" max="16" width="16.85546875" style="197" customWidth="1"/>
    <col min="17" max="17" width="18" style="71" customWidth="1"/>
    <col min="18" max="16384" width="11.42578125" style="71"/>
  </cols>
  <sheetData>
    <row r="1" spans="1:17" ht="75" customHeight="1" thickBot="1" x14ac:dyDescent="0.35">
      <c r="A1" s="795" t="s">
        <v>182</v>
      </c>
      <c r="B1" s="796"/>
      <c r="C1" s="796"/>
      <c r="D1" s="796"/>
      <c r="E1" s="796"/>
      <c r="F1" s="796"/>
      <c r="G1" s="796"/>
      <c r="H1" s="796"/>
      <c r="I1" s="796"/>
      <c r="J1" s="796"/>
      <c r="K1" s="796"/>
      <c r="L1" s="796"/>
      <c r="M1" s="796"/>
      <c r="N1" s="796"/>
      <c r="O1" s="796"/>
      <c r="P1" s="796"/>
      <c r="Q1" s="797"/>
    </row>
    <row r="2" spans="1:17" ht="18.95" customHeight="1" x14ac:dyDescent="0.3">
      <c r="A2" s="519" t="s">
        <v>0</v>
      </c>
      <c r="B2" s="520"/>
      <c r="C2" s="520"/>
      <c r="D2" s="520"/>
      <c r="E2" s="520"/>
      <c r="F2" s="520"/>
      <c r="G2" s="520"/>
      <c r="H2" s="520"/>
      <c r="I2" s="520"/>
      <c r="J2" s="520"/>
      <c r="K2" s="520"/>
      <c r="L2" s="520"/>
      <c r="M2" s="520"/>
      <c r="N2" s="520"/>
      <c r="O2" s="520"/>
      <c r="P2" s="520"/>
      <c r="Q2" s="521"/>
    </row>
    <row r="3" spans="1:17" ht="15.75" customHeight="1" x14ac:dyDescent="0.3">
      <c r="A3" s="70"/>
      <c r="Q3" s="74"/>
    </row>
    <row r="4" spans="1:17" ht="27" customHeight="1" x14ac:dyDescent="0.3">
      <c r="A4" s="522" t="s">
        <v>1</v>
      </c>
      <c r="B4" s="506"/>
      <c r="C4" s="506"/>
      <c r="D4" s="506"/>
      <c r="E4" s="506"/>
      <c r="F4" s="506"/>
      <c r="G4" s="506"/>
      <c r="H4" s="506"/>
      <c r="I4" s="506"/>
      <c r="J4" s="506"/>
      <c r="K4" s="506"/>
      <c r="L4" s="506"/>
      <c r="M4" s="506"/>
      <c r="N4" s="506"/>
      <c r="O4" s="506"/>
      <c r="P4" s="506"/>
      <c r="Q4" s="523"/>
    </row>
    <row r="5" spans="1:17" ht="18" customHeight="1" x14ac:dyDescent="0.3">
      <c r="A5" s="798" t="s">
        <v>37</v>
      </c>
      <c r="B5" s="693"/>
      <c r="C5" s="693"/>
      <c r="D5" s="693" t="s">
        <v>113</v>
      </c>
      <c r="E5" s="693"/>
      <c r="F5" s="693"/>
      <c r="G5" s="688" t="s">
        <v>2</v>
      </c>
      <c r="H5" s="688"/>
      <c r="I5" s="688"/>
      <c r="J5" s="688"/>
      <c r="K5" s="688" t="s">
        <v>99</v>
      </c>
      <c r="L5" s="688"/>
      <c r="M5" s="688"/>
      <c r="N5" s="688"/>
      <c r="O5" s="688" t="s">
        <v>290</v>
      </c>
      <c r="P5" s="688"/>
      <c r="Q5" s="799"/>
    </row>
    <row r="6" spans="1:17" s="113" customFormat="1" ht="69" customHeight="1" x14ac:dyDescent="0.3">
      <c r="A6" s="698" t="str">
        <f>PROPOSITO!A6</f>
        <v>INTERAPAS</v>
      </c>
      <c r="B6" s="686"/>
      <c r="C6" s="686"/>
      <c r="D6" s="515" t="str">
        <f>PROPOSITO!D6</f>
        <v>AGU25 - DRE25</v>
      </c>
      <c r="E6" s="515"/>
      <c r="F6" s="515"/>
      <c r="G6" s="515" t="str">
        <f>PROPOSITO!G6</f>
        <v>Operación y Mantenimiento (extracción, distribución y saneamiento)</v>
      </c>
      <c r="H6" s="515"/>
      <c r="I6" s="515"/>
      <c r="J6" s="515"/>
      <c r="K6" s="515" t="str">
        <f>PROPOSITO!K6</f>
        <v>Dirección de Operacióin y Mantenimiento, Cerro de San Pedro, Soledad de Graciano Sánchez y Villa de Pozos, Dirección de Construcción y Fraccionamientos.</v>
      </c>
      <c r="L6" s="515"/>
      <c r="M6" s="515"/>
      <c r="N6" s="515"/>
      <c r="O6" s="525">
        <f>PROPOSITO!O6</f>
        <v>999002018.8900001</v>
      </c>
      <c r="P6" s="525"/>
      <c r="Q6" s="526"/>
    </row>
    <row r="7" spans="1:17" ht="6" customHeight="1" x14ac:dyDescent="0.3">
      <c r="A7" s="80"/>
      <c r="B7" s="81"/>
      <c r="C7" s="81"/>
      <c r="D7" s="81"/>
      <c r="E7" s="81"/>
      <c r="F7" s="82"/>
      <c r="G7" s="82"/>
      <c r="H7" s="82"/>
      <c r="I7" s="82"/>
      <c r="J7" s="82"/>
      <c r="K7" s="82"/>
      <c r="L7" s="82"/>
      <c r="Q7" s="74"/>
    </row>
    <row r="8" spans="1:17" ht="19.5" customHeight="1" x14ac:dyDescent="0.3">
      <c r="A8" s="825" t="s">
        <v>4</v>
      </c>
      <c r="B8" s="826"/>
      <c r="C8" s="826"/>
      <c r="D8" s="826"/>
      <c r="E8" s="826"/>
      <c r="F8" s="826"/>
      <c r="G8" s="826"/>
      <c r="H8" s="826"/>
      <c r="I8" s="826"/>
      <c r="J8" s="826"/>
      <c r="K8" s="826"/>
      <c r="L8" s="826"/>
      <c r="M8" s="826"/>
      <c r="N8" s="826"/>
      <c r="O8" s="826"/>
      <c r="P8" s="826"/>
      <c r="Q8" s="827"/>
    </row>
    <row r="9" spans="1:17" ht="60.75" customHeight="1" x14ac:dyDescent="0.3">
      <c r="A9" s="628" t="s">
        <v>63</v>
      </c>
      <c r="B9" s="629"/>
      <c r="C9" s="800" t="str">
        <f>MIR!A128</f>
        <v>El agua residual tratada se considera una fuente alterna de agua, a mayor volumen tratado, la contaminaciuón deiminuirá y el aprovchemiento del agua ayudará a reutilizarla las veces que sea necesaria, sin pner en riesgo el ecosistema y la salud de las generaciones futuras.</v>
      </c>
      <c r="D9" s="800"/>
      <c r="E9" s="800"/>
      <c r="F9" s="800"/>
      <c r="G9" s="800"/>
      <c r="H9" s="800"/>
      <c r="I9" s="800"/>
      <c r="J9" s="800"/>
      <c r="K9" s="800"/>
      <c r="L9" s="800"/>
      <c r="M9" s="800"/>
      <c r="N9" s="800"/>
      <c r="O9" s="800"/>
      <c r="P9" s="800"/>
      <c r="Q9" s="801"/>
    </row>
    <row r="10" spans="1:17" x14ac:dyDescent="0.3">
      <c r="A10" s="70"/>
      <c r="Q10" s="74"/>
    </row>
    <row r="11" spans="1:17" x14ac:dyDescent="0.3">
      <c r="A11" s="365" t="s">
        <v>5</v>
      </c>
      <c r="B11" s="366"/>
      <c r="C11" s="366"/>
      <c r="D11" s="366"/>
      <c r="E11" s="366"/>
      <c r="F11" s="366"/>
      <c r="G11" s="366"/>
      <c r="H11" s="366"/>
      <c r="I11" s="366"/>
      <c r="J11" s="366"/>
      <c r="K11" s="366"/>
      <c r="L11" s="366"/>
      <c r="M11" s="366"/>
      <c r="N11" s="366"/>
      <c r="O11" s="366"/>
      <c r="P11" s="366"/>
      <c r="Q11" s="367"/>
    </row>
    <row r="12" spans="1:17" ht="36.950000000000003" customHeight="1" x14ac:dyDescent="0.3">
      <c r="A12" s="696" t="s">
        <v>178</v>
      </c>
      <c r="B12" s="697"/>
      <c r="C12" s="529" t="str">
        <f>MIR!F128</f>
        <v>13. Volumen de agua residual tratado.</v>
      </c>
      <c r="D12" s="529"/>
      <c r="E12" s="529"/>
      <c r="F12" s="529"/>
      <c r="G12" s="529"/>
      <c r="H12" s="529"/>
      <c r="I12" s="529"/>
      <c r="J12" s="529"/>
      <c r="K12" s="529"/>
      <c r="L12" s="529"/>
      <c r="M12" s="529"/>
      <c r="N12" s="529"/>
      <c r="O12" s="529"/>
      <c r="P12" s="529"/>
      <c r="Q12" s="530"/>
    </row>
    <row r="13" spans="1:17" ht="32.25" customHeight="1" x14ac:dyDescent="0.3">
      <c r="A13" s="679" t="s">
        <v>120</v>
      </c>
      <c r="B13" s="680"/>
      <c r="C13" s="680"/>
      <c r="D13" s="680"/>
      <c r="E13" s="118" t="s">
        <v>82</v>
      </c>
      <c r="F13" s="680" t="s">
        <v>7</v>
      </c>
      <c r="G13" s="680"/>
      <c r="H13" s="680" t="s">
        <v>103</v>
      </c>
      <c r="I13" s="680"/>
      <c r="J13" s="704" t="s">
        <v>104</v>
      </c>
      <c r="K13" s="705"/>
      <c r="L13" s="705"/>
      <c r="M13" s="706"/>
      <c r="N13" s="680" t="s">
        <v>115</v>
      </c>
      <c r="O13" s="680"/>
      <c r="P13" s="680"/>
      <c r="Q13" s="681"/>
    </row>
    <row r="14" spans="1:17" ht="39" customHeight="1" x14ac:dyDescent="0.3">
      <c r="A14" s="635" t="s">
        <v>183</v>
      </c>
      <c r="B14" s="540"/>
      <c r="C14" s="540"/>
      <c r="D14" s="540"/>
      <c r="E14" s="606" t="str">
        <f>MIR!A133</f>
        <v>Gestión</v>
      </c>
      <c r="F14" s="606" t="str">
        <f>MIR!D133</f>
        <v>Calidad</v>
      </c>
      <c r="G14" s="606"/>
      <c r="H14" s="606" t="s">
        <v>52</v>
      </c>
      <c r="I14" s="606"/>
      <c r="J14" s="707" t="s">
        <v>143</v>
      </c>
      <c r="K14" s="708"/>
      <c r="L14" s="708"/>
      <c r="M14" s="709"/>
      <c r="N14" s="540"/>
      <c r="O14" s="540"/>
      <c r="P14" s="540"/>
      <c r="Q14" s="542"/>
    </row>
    <row r="15" spans="1:17" ht="45" customHeight="1" x14ac:dyDescent="0.3">
      <c r="A15" s="635"/>
      <c r="B15" s="540"/>
      <c r="C15" s="540"/>
      <c r="D15" s="540"/>
      <c r="E15" s="606"/>
      <c r="F15" s="606"/>
      <c r="G15" s="606"/>
      <c r="H15" s="606"/>
      <c r="I15" s="606"/>
      <c r="J15" s="710"/>
      <c r="K15" s="711"/>
      <c r="L15" s="711"/>
      <c r="M15" s="712"/>
      <c r="N15" s="540"/>
      <c r="O15" s="540"/>
      <c r="P15" s="540"/>
      <c r="Q15" s="542"/>
    </row>
    <row r="16" spans="1:17" ht="32.25" customHeight="1" x14ac:dyDescent="0.3">
      <c r="A16" s="682" t="s">
        <v>8</v>
      </c>
      <c r="B16" s="683"/>
      <c r="C16" s="683"/>
      <c r="D16" s="761"/>
      <c r="E16" s="761"/>
      <c r="F16" s="761"/>
      <c r="G16" s="761"/>
      <c r="H16" s="761"/>
      <c r="I16" s="761"/>
      <c r="J16" s="761"/>
      <c r="K16" s="761"/>
      <c r="L16" s="761"/>
      <c r="M16" s="761"/>
      <c r="N16" s="761"/>
      <c r="O16" s="761"/>
      <c r="P16" s="761"/>
      <c r="Q16" s="762"/>
    </row>
    <row r="17" spans="1:17" ht="12.75" customHeight="1" x14ac:dyDescent="0.3">
      <c r="A17" s="70"/>
      <c r="Q17" s="74"/>
    </row>
    <row r="18" spans="1:17" x14ac:dyDescent="0.3">
      <c r="A18" s="365" t="s">
        <v>9</v>
      </c>
      <c r="B18" s="366"/>
      <c r="C18" s="366"/>
      <c r="D18" s="366"/>
      <c r="E18" s="366"/>
      <c r="F18" s="366"/>
      <c r="G18" s="366"/>
      <c r="H18" s="366"/>
      <c r="I18" s="366"/>
      <c r="J18" s="366"/>
      <c r="K18" s="366"/>
      <c r="L18" s="366"/>
      <c r="M18" s="366"/>
      <c r="N18" s="366"/>
      <c r="O18" s="366"/>
      <c r="P18" s="366"/>
      <c r="Q18" s="367"/>
    </row>
    <row r="19" spans="1:17" x14ac:dyDescent="0.3">
      <c r="A19" s="679" t="s">
        <v>10</v>
      </c>
      <c r="B19" s="680"/>
      <c r="C19" s="680" t="s">
        <v>11</v>
      </c>
      <c r="D19" s="680"/>
      <c r="E19" s="680"/>
      <c r="F19" s="680" t="s">
        <v>12</v>
      </c>
      <c r="G19" s="680"/>
      <c r="H19" s="680"/>
      <c r="I19" s="680" t="s">
        <v>13</v>
      </c>
      <c r="J19" s="680"/>
      <c r="K19" s="680"/>
      <c r="L19" s="680" t="s">
        <v>14</v>
      </c>
      <c r="M19" s="680"/>
      <c r="N19" s="680"/>
      <c r="O19" s="680" t="s">
        <v>15</v>
      </c>
      <c r="P19" s="680"/>
      <c r="Q19" s="681"/>
    </row>
    <row r="20" spans="1:17" s="85" customFormat="1" ht="24.75" customHeight="1" x14ac:dyDescent="0.25">
      <c r="A20" s="790" t="s">
        <v>171</v>
      </c>
      <c r="B20" s="484"/>
      <c r="C20" s="484" t="s">
        <v>171</v>
      </c>
      <c r="D20" s="484"/>
      <c r="E20" s="484"/>
      <c r="F20" s="484" t="s">
        <v>171</v>
      </c>
      <c r="G20" s="484"/>
      <c r="H20" s="484"/>
      <c r="I20" s="484" t="s">
        <v>171</v>
      </c>
      <c r="J20" s="484"/>
      <c r="K20" s="484"/>
      <c r="L20" s="485" t="s">
        <v>171</v>
      </c>
      <c r="M20" s="485"/>
      <c r="N20" s="485"/>
      <c r="O20" s="486" t="s">
        <v>171</v>
      </c>
      <c r="P20" s="486"/>
      <c r="Q20" s="791"/>
    </row>
    <row r="21" spans="1:17" ht="41.25" customHeight="1" x14ac:dyDescent="0.3">
      <c r="A21" s="819" t="s">
        <v>16</v>
      </c>
      <c r="B21" s="820"/>
      <c r="C21" s="821"/>
      <c r="D21" s="822" t="str">
        <f>MIR!J128</f>
        <v>Informe de la Dirección de Operación y Mantenimiento.</v>
      </c>
      <c r="E21" s="823"/>
      <c r="F21" s="823"/>
      <c r="G21" s="823"/>
      <c r="H21" s="823"/>
      <c r="I21" s="823"/>
      <c r="J21" s="823"/>
      <c r="K21" s="823"/>
      <c r="L21" s="823"/>
      <c r="M21" s="823"/>
      <c r="N21" s="823"/>
      <c r="O21" s="823"/>
      <c r="P21" s="823"/>
      <c r="Q21" s="824"/>
    </row>
    <row r="22" spans="1:17" ht="41.25" customHeight="1" x14ac:dyDescent="0.3">
      <c r="A22" s="555" t="s">
        <v>105</v>
      </c>
      <c r="B22" s="556"/>
      <c r="C22" s="556"/>
      <c r="D22" s="686" t="str">
        <f>MIR!N128</f>
        <v>El mayor número de red de dreneja reparada, la atención oportuna de fugas de drenaje, taponamientos, así como la limpieza oportuna de los coelctores, ayudará a conducir mayor caudal de aguas servidas a las PTAR, para ser tratado.</v>
      </c>
      <c r="E22" s="686"/>
      <c r="F22" s="686"/>
      <c r="G22" s="686"/>
      <c r="H22" s="686"/>
      <c r="I22" s="686"/>
      <c r="J22" s="686"/>
      <c r="K22" s="686"/>
      <c r="L22" s="686"/>
      <c r="M22" s="686"/>
      <c r="N22" s="686"/>
      <c r="O22" s="686"/>
      <c r="P22" s="686"/>
      <c r="Q22" s="687"/>
    </row>
    <row r="23" spans="1:17" x14ac:dyDescent="0.3">
      <c r="A23" s="84"/>
      <c r="Q23" s="74"/>
    </row>
    <row r="24" spans="1:17" x14ac:dyDescent="0.3">
      <c r="A24" s="365" t="s">
        <v>17</v>
      </c>
      <c r="B24" s="366"/>
      <c r="C24" s="366"/>
      <c r="D24" s="366"/>
      <c r="E24" s="366"/>
      <c r="F24" s="366"/>
      <c r="G24" s="366"/>
      <c r="H24" s="366"/>
      <c r="I24" s="366"/>
      <c r="J24" s="366"/>
      <c r="K24" s="366"/>
      <c r="L24" s="366"/>
      <c r="M24" s="366"/>
      <c r="N24" s="366"/>
      <c r="O24" s="366"/>
      <c r="P24" s="366"/>
      <c r="Q24" s="367"/>
    </row>
    <row r="25" spans="1:17" s="85" customFormat="1" ht="41.25" customHeight="1" x14ac:dyDescent="0.25">
      <c r="A25" s="679" t="s">
        <v>106</v>
      </c>
      <c r="B25" s="680"/>
      <c r="C25" s="680" t="s">
        <v>107</v>
      </c>
      <c r="D25" s="680"/>
      <c r="E25" s="680"/>
      <c r="F25" s="680" t="s">
        <v>108</v>
      </c>
      <c r="G25" s="680"/>
      <c r="H25" s="680"/>
      <c r="I25" s="680" t="s">
        <v>173</v>
      </c>
      <c r="J25" s="680"/>
      <c r="K25" s="680"/>
      <c r="L25" s="688" t="s">
        <v>18</v>
      </c>
      <c r="M25" s="688"/>
      <c r="N25" s="688"/>
      <c r="O25" s="817" t="str">
        <f>MIR!J133</f>
        <v>Al cierre del ejercicio 2024, se trataron 11,131,863 m3, es decir el 11.6 % del volumen de agua que se produce anualmente.</v>
      </c>
      <c r="P25" s="817"/>
      <c r="Q25" s="818"/>
    </row>
    <row r="26" spans="1:17" s="85" customFormat="1" ht="47.25" customHeight="1" x14ac:dyDescent="0.25">
      <c r="A26" s="691" t="str">
        <f>MIR!N133</f>
        <v>Tratar al menos un 10 % más del volúmen tratado durante el ejercicio 2024, es decir 1,113,186 m3 más de volumen tratado.</v>
      </c>
      <c r="B26" s="689"/>
      <c r="C26" s="692" t="s">
        <v>176</v>
      </c>
      <c r="D26" s="606"/>
      <c r="E26" s="606"/>
      <c r="F26" s="606" t="s">
        <v>58</v>
      </c>
      <c r="G26" s="606"/>
      <c r="H26" s="606"/>
      <c r="I26" s="680"/>
      <c r="J26" s="680"/>
      <c r="K26" s="680"/>
      <c r="L26" s="693" t="s">
        <v>19</v>
      </c>
      <c r="M26" s="693"/>
      <c r="N26" s="693"/>
      <c r="O26" s="606">
        <v>2024</v>
      </c>
      <c r="P26" s="606"/>
      <c r="Q26" s="641"/>
    </row>
    <row r="27" spans="1:17" ht="5.25" customHeight="1" x14ac:dyDescent="0.3">
      <c r="A27" s="67"/>
      <c r="B27" s="68"/>
      <c r="C27" s="68"/>
      <c r="D27" s="68"/>
      <c r="E27" s="68"/>
      <c r="F27" s="68"/>
      <c r="G27" s="68"/>
      <c r="H27" s="68"/>
      <c r="I27" s="68"/>
      <c r="J27" s="68"/>
      <c r="K27" s="68"/>
      <c r="L27" s="68"/>
      <c r="M27" s="68"/>
      <c r="N27" s="68"/>
      <c r="O27" s="68"/>
      <c r="P27" s="198"/>
      <c r="Q27" s="69"/>
    </row>
    <row r="28" spans="1:17" x14ac:dyDescent="0.3">
      <c r="A28" s="70"/>
      <c r="O28" s="68"/>
      <c r="P28" s="198"/>
      <c r="Q28" s="69"/>
    </row>
    <row r="29" spans="1:17" x14ac:dyDescent="0.3">
      <c r="A29" s="365" t="s">
        <v>84</v>
      </c>
      <c r="B29" s="366"/>
      <c r="C29" s="366"/>
      <c r="D29" s="366"/>
      <c r="E29" s="366"/>
      <c r="F29" s="366"/>
      <c r="G29" s="366"/>
      <c r="H29" s="366"/>
      <c r="I29" s="366"/>
      <c r="J29" s="366"/>
      <c r="K29" s="366"/>
      <c r="L29" s="366"/>
      <c r="M29" s="366"/>
      <c r="N29" s="366"/>
      <c r="O29" s="366"/>
      <c r="P29" s="366"/>
      <c r="Q29" s="367"/>
    </row>
    <row r="30" spans="1:17" x14ac:dyDescent="0.3">
      <c r="A30" s="552" t="s">
        <v>33</v>
      </c>
      <c r="B30" s="553"/>
      <c r="C30" s="553"/>
      <c r="D30" s="553"/>
      <c r="E30" s="553"/>
      <c r="F30" s="553"/>
      <c r="G30" s="553"/>
      <c r="H30" s="553"/>
      <c r="I30" s="553"/>
      <c r="J30" s="553"/>
      <c r="K30" s="553"/>
      <c r="L30" s="553"/>
      <c r="M30" s="553"/>
      <c r="N30" s="553"/>
      <c r="O30" s="553"/>
      <c r="P30" s="553"/>
      <c r="Q30" s="554"/>
    </row>
    <row r="31" spans="1:17" x14ac:dyDescent="0.3">
      <c r="A31" s="786" t="s">
        <v>34</v>
      </c>
      <c r="B31" s="787"/>
      <c r="C31" s="787"/>
      <c r="D31" s="787"/>
      <c r="E31" s="787"/>
      <c r="F31" s="787"/>
      <c r="G31" s="787"/>
      <c r="H31" s="787"/>
      <c r="I31" s="787"/>
      <c r="J31" s="787"/>
      <c r="K31" s="787"/>
      <c r="L31" s="787"/>
      <c r="M31" s="787"/>
      <c r="N31" s="787"/>
      <c r="O31" s="787"/>
      <c r="P31" s="787"/>
      <c r="Q31" s="788"/>
    </row>
    <row r="32" spans="1:17" ht="15.75" customHeight="1" x14ac:dyDescent="0.3">
      <c r="A32" s="527" t="s">
        <v>89</v>
      </c>
      <c r="B32" s="528"/>
      <c r="C32" s="529" t="s">
        <v>276</v>
      </c>
      <c r="D32" s="529"/>
      <c r="E32" s="529"/>
      <c r="F32" s="529"/>
      <c r="G32" s="529"/>
      <c r="H32" s="529"/>
      <c r="I32" s="529"/>
      <c r="J32" s="529"/>
      <c r="K32" s="529"/>
      <c r="L32" s="529"/>
      <c r="M32" s="529"/>
      <c r="N32" s="529"/>
      <c r="O32" s="529"/>
      <c r="P32" s="529"/>
      <c r="Q32" s="530"/>
    </row>
    <row r="33" spans="1:17" s="85" customFormat="1" ht="15.75" customHeight="1" x14ac:dyDescent="0.25">
      <c r="A33" s="527" t="s">
        <v>90</v>
      </c>
      <c r="B33" s="528"/>
      <c r="C33" s="529" t="s">
        <v>185</v>
      </c>
      <c r="D33" s="529"/>
      <c r="E33" s="529"/>
      <c r="F33" s="529"/>
      <c r="G33" s="529"/>
      <c r="H33" s="529"/>
      <c r="I33" s="529"/>
      <c r="J33" s="529"/>
      <c r="K33" s="529"/>
      <c r="L33" s="529"/>
      <c r="M33" s="529"/>
      <c r="N33" s="529"/>
      <c r="O33" s="529"/>
      <c r="P33" s="529"/>
      <c r="Q33" s="530"/>
    </row>
    <row r="34" spans="1:17" s="85" customFormat="1" ht="15.75" customHeight="1" x14ac:dyDescent="0.25">
      <c r="A34" s="555" t="s">
        <v>91</v>
      </c>
      <c r="B34" s="556"/>
      <c r="C34" s="686" t="s">
        <v>94</v>
      </c>
      <c r="D34" s="686"/>
      <c r="E34" s="686"/>
      <c r="F34" s="686"/>
      <c r="G34" s="686"/>
      <c r="H34" s="686"/>
      <c r="I34" s="686"/>
      <c r="J34" s="686"/>
      <c r="K34" s="686"/>
      <c r="L34" s="686"/>
      <c r="M34" s="686"/>
      <c r="N34" s="686"/>
      <c r="O34" s="686"/>
      <c r="P34" s="686"/>
      <c r="Q34" s="687"/>
    </row>
    <row r="35" spans="1:17" x14ac:dyDescent="0.3">
      <c r="A35" s="70"/>
      <c r="Q35" s="74"/>
    </row>
    <row r="36" spans="1:17" x14ac:dyDescent="0.3">
      <c r="A36" s="531" t="s">
        <v>85</v>
      </c>
      <c r="B36" s="532"/>
      <c r="C36" s="532"/>
      <c r="D36" s="532"/>
      <c r="E36" s="532"/>
      <c r="F36" s="532"/>
      <c r="G36" s="532"/>
      <c r="H36" s="532"/>
      <c r="I36" s="532"/>
      <c r="J36" s="532"/>
      <c r="K36" s="532"/>
      <c r="L36" s="532"/>
      <c r="M36" s="532"/>
      <c r="N36" s="532"/>
      <c r="O36" s="532"/>
      <c r="P36" s="532"/>
      <c r="Q36" s="533"/>
    </row>
    <row r="37" spans="1:17" x14ac:dyDescent="0.3">
      <c r="A37" s="61" t="s">
        <v>20</v>
      </c>
      <c r="B37" s="62" t="s">
        <v>21</v>
      </c>
      <c r="C37" s="534" t="s">
        <v>22</v>
      </c>
      <c r="D37" s="534"/>
      <c r="E37" s="62" t="s">
        <v>23</v>
      </c>
      <c r="F37" s="534" t="s">
        <v>24</v>
      </c>
      <c r="G37" s="534"/>
      <c r="H37" s="534" t="s">
        <v>25</v>
      </c>
      <c r="I37" s="534"/>
      <c r="J37" s="534" t="s">
        <v>26</v>
      </c>
      <c r="K37" s="534"/>
      <c r="L37" s="534" t="s">
        <v>27</v>
      </c>
      <c r="M37" s="534"/>
      <c r="N37" s="62" t="s">
        <v>28</v>
      </c>
      <c r="O37" s="62" t="s">
        <v>29</v>
      </c>
      <c r="P37" s="199" t="s">
        <v>30</v>
      </c>
      <c r="Q37" s="63" t="s">
        <v>31</v>
      </c>
    </row>
    <row r="38" spans="1:17" x14ac:dyDescent="0.3">
      <c r="A38" s="149">
        <v>927655.25</v>
      </c>
      <c r="B38" s="149">
        <v>927655.25</v>
      </c>
      <c r="C38" s="606">
        <v>927655.25</v>
      </c>
      <c r="D38" s="606"/>
      <c r="E38" s="149">
        <v>927655.25</v>
      </c>
      <c r="F38" s="606">
        <v>927655.25</v>
      </c>
      <c r="G38" s="606"/>
      <c r="H38" s="606">
        <v>927655.25</v>
      </c>
      <c r="I38" s="606"/>
      <c r="J38" s="606">
        <v>927655.25</v>
      </c>
      <c r="K38" s="606"/>
      <c r="L38" s="606">
        <v>927655.25</v>
      </c>
      <c r="M38" s="606"/>
      <c r="N38" s="149">
        <v>927655.25</v>
      </c>
      <c r="O38" s="149">
        <v>927655.25</v>
      </c>
      <c r="P38" s="268">
        <v>927655.25</v>
      </c>
      <c r="Q38" s="149">
        <v>927655.25</v>
      </c>
    </row>
    <row r="39" spans="1:17" x14ac:dyDescent="0.3">
      <c r="A39" s="70"/>
      <c r="O39" s="68" t="s">
        <v>379</v>
      </c>
      <c r="P39" s="559">
        <f>+SUM(A38:Q38)</f>
        <v>11131863</v>
      </c>
      <c r="Q39" s="560"/>
    </row>
    <row r="40" spans="1:17" x14ac:dyDescent="0.3">
      <c r="A40" s="70"/>
      <c r="J40" s="68"/>
      <c r="N40" s="658" t="s">
        <v>386</v>
      </c>
      <c r="O40" s="658"/>
      <c r="P40" s="264"/>
      <c r="Q40" s="253">
        <f>+P39*1.1</f>
        <v>12245049.300000001</v>
      </c>
    </row>
    <row r="41" spans="1:17" x14ac:dyDescent="0.3">
      <c r="A41" s="70"/>
      <c r="J41" s="68"/>
      <c r="N41" s="571" t="s">
        <v>387</v>
      </c>
      <c r="O41" s="571"/>
      <c r="P41" s="264"/>
      <c r="Q41" s="253">
        <f>+Q40/12</f>
        <v>1020420.775</v>
      </c>
    </row>
    <row r="42" spans="1:17" ht="12" customHeight="1" x14ac:dyDescent="0.3">
      <c r="A42" s="70"/>
      <c r="J42" s="68"/>
      <c r="N42" s="658" t="s">
        <v>385</v>
      </c>
      <c r="O42" s="658"/>
      <c r="P42" s="263"/>
      <c r="Q42" s="269">
        <f>+Q41/Q55</f>
        <v>0.12653811580927915</v>
      </c>
    </row>
    <row r="43" spans="1:17" hidden="1" x14ac:dyDescent="0.3">
      <c r="A43" s="647"/>
      <c r="B43" s="648"/>
      <c r="C43" s="648"/>
      <c r="D43" s="648"/>
      <c r="E43" s="648"/>
      <c r="F43" s="648"/>
      <c r="G43" s="648"/>
      <c r="H43" s="648"/>
      <c r="I43" s="648"/>
      <c r="J43" s="648"/>
      <c r="K43" s="648"/>
      <c r="L43" s="648"/>
      <c r="M43" s="648"/>
      <c r="N43" s="648"/>
      <c r="O43" s="648"/>
      <c r="P43" s="648"/>
      <c r="Q43" s="649"/>
    </row>
    <row r="44" spans="1:17" x14ac:dyDescent="0.3">
      <c r="A44" s="365" t="s">
        <v>36</v>
      </c>
      <c r="B44" s="366"/>
      <c r="C44" s="366"/>
      <c r="D44" s="366"/>
      <c r="E44" s="366"/>
      <c r="F44" s="366"/>
      <c r="G44" s="366"/>
      <c r="H44" s="366"/>
      <c r="I44" s="366"/>
      <c r="J44" s="366"/>
      <c r="K44" s="366"/>
      <c r="L44" s="366"/>
      <c r="M44" s="366"/>
      <c r="N44" s="366"/>
      <c r="O44" s="366"/>
      <c r="P44" s="366"/>
      <c r="Q44" s="367"/>
    </row>
    <row r="45" spans="1:17" x14ac:dyDescent="0.3">
      <c r="A45" s="527" t="s">
        <v>35</v>
      </c>
      <c r="B45" s="528"/>
      <c r="C45" s="529" t="s">
        <v>277</v>
      </c>
      <c r="D45" s="529"/>
      <c r="E45" s="529"/>
      <c r="F45" s="529"/>
      <c r="G45" s="529"/>
      <c r="H45" s="529"/>
      <c r="I45" s="529"/>
      <c r="J45" s="529"/>
      <c r="K45" s="529"/>
      <c r="L45" s="529"/>
      <c r="M45" s="529"/>
      <c r="N45" s="529"/>
      <c r="O45" s="529"/>
      <c r="P45" s="529"/>
      <c r="Q45" s="530"/>
    </row>
    <row r="46" spans="1:17" x14ac:dyDescent="0.3">
      <c r="A46" s="527" t="s">
        <v>59</v>
      </c>
      <c r="B46" s="528"/>
      <c r="C46" s="529" t="s">
        <v>278</v>
      </c>
      <c r="D46" s="529"/>
      <c r="E46" s="529"/>
      <c r="F46" s="529"/>
      <c r="G46" s="529"/>
      <c r="H46" s="529"/>
      <c r="I46" s="529"/>
      <c r="J46" s="529"/>
      <c r="K46" s="529"/>
      <c r="L46" s="529"/>
      <c r="M46" s="529"/>
      <c r="N46" s="529"/>
      <c r="O46" s="529"/>
      <c r="P46" s="529"/>
      <c r="Q46" s="530"/>
    </row>
    <row r="47" spans="1:17" x14ac:dyDescent="0.3">
      <c r="A47" s="555" t="s">
        <v>91</v>
      </c>
      <c r="B47" s="556"/>
      <c r="C47" s="686" t="s">
        <v>94</v>
      </c>
      <c r="D47" s="686"/>
      <c r="E47" s="686"/>
      <c r="F47" s="686"/>
      <c r="G47" s="686"/>
      <c r="H47" s="686"/>
      <c r="I47" s="686"/>
      <c r="J47" s="686"/>
      <c r="K47" s="686"/>
      <c r="L47" s="686"/>
      <c r="M47" s="686"/>
      <c r="N47" s="686"/>
      <c r="O47" s="686"/>
      <c r="P47" s="686"/>
      <c r="Q47" s="687"/>
    </row>
    <row r="48" spans="1:17" x14ac:dyDescent="0.3">
      <c r="A48" s="70"/>
      <c r="Q48" s="74"/>
    </row>
    <row r="49" spans="1:17" ht="1.5" customHeight="1" x14ac:dyDescent="0.3">
      <c r="A49" s="570" t="s">
        <v>85</v>
      </c>
      <c r="B49" s="571"/>
      <c r="C49" s="571"/>
      <c r="D49" s="571"/>
      <c r="E49" s="571"/>
      <c r="F49" s="571"/>
      <c r="G49" s="571"/>
      <c r="H49" s="571"/>
      <c r="I49" s="571"/>
      <c r="J49" s="571"/>
      <c r="K49" s="571"/>
      <c r="L49" s="571"/>
      <c r="M49" s="571"/>
      <c r="N49" s="571"/>
      <c r="O49" s="571"/>
      <c r="P49" s="571"/>
      <c r="Q49" s="572"/>
    </row>
    <row r="50" spans="1:17" hidden="1" x14ac:dyDescent="0.3">
      <c r="A50" s="132" t="s">
        <v>20</v>
      </c>
      <c r="B50" s="133" t="s">
        <v>21</v>
      </c>
      <c r="C50" s="789" t="s">
        <v>22</v>
      </c>
      <c r="D50" s="789"/>
      <c r="E50" s="133" t="s">
        <v>23</v>
      </c>
      <c r="F50" s="789" t="s">
        <v>24</v>
      </c>
      <c r="G50" s="789"/>
      <c r="H50" s="789" t="s">
        <v>25</v>
      </c>
      <c r="I50" s="789"/>
      <c r="J50" s="789" t="s">
        <v>26</v>
      </c>
      <c r="K50" s="789"/>
      <c r="L50" s="789" t="s">
        <v>27</v>
      </c>
      <c r="M50" s="789"/>
      <c r="N50" s="133" t="s">
        <v>28</v>
      </c>
      <c r="O50" s="133" t="s">
        <v>29</v>
      </c>
      <c r="P50" s="200" t="s">
        <v>30</v>
      </c>
      <c r="Q50" s="134" t="s">
        <v>31</v>
      </c>
    </row>
    <row r="51" spans="1:17" x14ac:dyDescent="0.3">
      <c r="A51" s="531" t="s">
        <v>85</v>
      </c>
      <c r="B51" s="532"/>
      <c r="C51" s="532"/>
      <c r="D51" s="532"/>
      <c r="E51" s="532"/>
      <c r="F51" s="532"/>
      <c r="G51" s="532"/>
      <c r="H51" s="532"/>
      <c r="I51" s="532"/>
      <c r="J51" s="532"/>
      <c r="K51" s="532"/>
      <c r="L51" s="532"/>
      <c r="M51" s="532"/>
      <c r="N51" s="532"/>
      <c r="O51" s="532"/>
      <c r="P51" s="532"/>
      <c r="Q51" s="533"/>
    </row>
    <row r="52" spans="1:17" x14ac:dyDescent="0.3">
      <c r="A52" s="61" t="s">
        <v>20</v>
      </c>
      <c r="B52" s="62" t="s">
        <v>21</v>
      </c>
      <c r="C52" s="534" t="s">
        <v>22</v>
      </c>
      <c r="D52" s="534"/>
      <c r="E52" s="62" t="s">
        <v>23</v>
      </c>
      <c r="F52" s="534" t="s">
        <v>24</v>
      </c>
      <c r="G52" s="534"/>
      <c r="H52" s="534" t="s">
        <v>25</v>
      </c>
      <c r="I52" s="534"/>
      <c r="J52" s="534" t="s">
        <v>26</v>
      </c>
      <c r="K52" s="534"/>
      <c r="L52" s="534" t="s">
        <v>27</v>
      </c>
      <c r="M52" s="534"/>
      <c r="N52" s="62" t="s">
        <v>28</v>
      </c>
      <c r="O52" s="62" t="s">
        <v>29</v>
      </c>
      <c r="P52" s="199" t="s">
        <v>30</v>
      </c>
      <c r="Q52" s="63" t="s">
        <v>31</v>
      </c>
    </row>
    <row r="53" spans="1:17" x14ac:dyDescent="0.3">
      <c r="A53" s="150">
        <v>8064137.5800000001</v>
      </c>
      <c r="B53" s="150">
        <v>8064137.5800000001</v>
      </c>
      <c r="C53" s="604">
        <v>8064137.5800000001</v>
      </c>
      <c r="D53" s="604"/>
      <c r="E53" s="150">
        <v>8064137.5800000001</v>
      </c>
      <c r="F53" s="604">
        <v>8064137.5800000001</v>
      </c>
      <c r="G53" s="604"/>
      <c r="H53" s="604">
        <v>8064137.5800000001</v>
      </c>
      <c r="I53" s="604"/>
      <c r="J53" s="604">
        <v>8064137.5800000001</v>
      </c>
      <c r="K53" s="604"/>
      <c r="L53" s="604">
        <v>8064137.5800000001</v>
      </c>
      <c r="M53" s="604"/>
      <c r="N53" s="150">
        <v>8064137.5800000001</v>
      </c>
      <c r="O53" s="150">
        <v>8064137.5800000001</v>
      </c>
      <c r="P53" s="266">
        <v>8064137.5800000001</v>
      </c>
      <c r="Q53" s="150">
        <v>8064137.5800000001</v>
      </c>
    </row>
    <row r="54" spans="1:17" x14ac:dyDescent="0.3">
      <c r="A54" s="70"/>
      <c r="O54" s="68" t="s">
        <v>32</v>
      </c>
      <c r="P54" s="559">
        <f>+SUM(A53:Q53)</f>
        <v>96769650.959999993</v>
      </c>
      <c r="Q54" s="560"/>
    </row>
    <row r="55" spans="1:17" x14ac:dyDescent="0.3">
      <c r="A55" s="70"/>
      <c r="N55" s="658" t="s">
        <v>388</v>
      </c>
      <c r="O55" s="658"/>
      <c r="P55" s="265"/>
      <c r="Q55" s="245">
        <f>+P54/12</f>
        <v>8064137.5799999991</v>
      </c>
    </row>
    <row r="56" spans="1:17" ht="17.25" customHeight="1" x14ac:dyDescent="0.3">
      <c r="A56" s="769"/>
      <c r="B56" s="770"/>
      <c r="C56" s="770"/>
      <c r="D56" s="770"/>
      <c r="E56" s="770"/>
      <c r="F56" s="770"/>
      <c r="G56" s="770"/>
      <c r="H56" s="770"/>
      <c r="I56" s="770"/>
      <c r="J56" s="770"/>
      <c r="K56" s="770"/>
      <c r="L56" s="770"/>
      <c r="M56" s="770"/>
      <c r="N56" s="770"/>
      <c r="O56" s="770"/>
      <c r="P56" s="815"/>
      <c r="Q56" s="816"/>
    </row>
    <row r="57" spans="1:17" ht="4.7" customHeight="1" x14ac:dyDescent="0.3">
      <c r="A57" s="70"/>
      <c r="O57" s="68"/>
      <c r="P57" s="201"/>
      <c r="Q57" s="74"/>
    </row>
    <row r="58" spans="1:17" x14ac:dyDescent="0.3">
      <c r="A58" s="365" t="s">
        <v>86</v>
      </c>
      <c r="B58" s="366"/>
      <c r="C58" s="366"/>
      <c r="D58" s="366"/>
      <c r="E58" s="366"/>
      <c r="F58" s="366"/>
      <c r="G58" s="366"/>
      <c r="H58" s="366"/>
      <c r="I58" s="366"/>
      <c r="J58" s="366"/>
      <c r="K58" s="366"/>
      <c r="L58" s="366"/>
      <c r="M58" s="366"/>
      <c r="N58" s="366"/>
      <c r="O58" s="366"/>
      <c r="P58" s="366"/>
      <c r="Q58" s="367"/>
    </row>
    <row r="59" spans="1:17" x14ac:dyDescent="0.3">
      <c r="A59" s="609" t="s">
        <v>33</v>
      </c>
      <c r="B59" s="610"/>
      <c r="C59" s="610"/>
      <c r="D59" s="610"/>
      <c r="E59" s="610"/>
      <c r="F59" s="610"/>
      <c r="G59" s="610"/>
      <c r="H59" s="610"/>
      <c r="I59" s="610"/>
      <c r="J59" s="610"/>
      <c r="K59" s="610"/>
      <c r="L59" s="610"/>
      <c r="M59" s="610"/>
      <c r="N59" s="610"/>
      <c r="O59" s="610"/>
      <c r="P59" s="610"/>
      <c r="Q59" s="611"/>
    </row>
    <row r="60" spans="1:17" x14ac:dyDescent="0.3">
      <c r="A60" s="786" t="s">
        <v>34</v>
      </c>
      <c r="B60" s="787"/>
      <c r="C60" s="787"/>
      <c r="D60" s="787"/>
      <c r="E60" s="787"/>
      <c r="F60" s="787"/>
      <c r="G60" s="787"/>
      <c r="H60" s="787"/>
      <c r="I60" s="787"/>
      <c r="J60" s="787"/>
      <c r="K60" s="787"/>
      <c r="L60" s="787"/>
      <c r="M60" s="787"/>
      <c r="N60" s="787"/>
      <c r="O60" s="787"/>
      <c r="P60" s="787"/>
      <c r="Q60" s="788"/>
    </row>
    <row r="61" spans="1:17" x14ac:dyDescent="0.3">
      <c r="A61" s="527" t="s">
        <v>35</v>
      </c>
      <c r="B61" s="528"/>
      <c r="C61" s="529" t="s">
        <v>276</v>
      </c>
      <c r="D61" s="529"/>
      <c r="E61" s="529"/>
      <c r="F61" s="529"/>
      <c r="G61" s="529"/>
      <c r="H61" s="529"/>
      <c r="I61" s="529"/>
      <c r="J61" s="529"/>
      <c r="K61" s="529"/>
      <c r="L61" s="529"/>
      <c r="M61" s="529"/>
      <c r="N61" s="529"/>
      <c r="O61" s="529"/>
      <c r="P61" s="529"/>
      <c r="Q61" s="530"/>
    </row>
    <row r="62" spans="1:17" x14ac:dyDescent="0.3">
      <c r="A62" s="527" t="s">
        <v>59</v>
      </c>
      <c r="B62" s="528"/>
      <c r="C62" s="529" t="s">
        <v>185</v>
      </c>
      <c r="D62" s="529"/>
      <c r="E62" s="529"/>
      <c r="F62" s="529"/>
      <c r="G62" s="529"/>
      <c r="H62" s="529"/>
      <c r="I62" s="529"/>
      <c r="J62" s="529"/>
      <c r="K62" s="529"/>
      <c r="L62" s="529"/>
      <c r="M62" s="529"/>
      <c r="N62" s="529"/>
      <c r="O62" s="529"/>
      <c r="P62" s="529"/>
      <c r="Q62" s="530"/>
    </row>
    <row r="63" spans="1:17" x14ac:dyDescent="0.3">
      <c r="A63" s="555" t="s">
        <v>91</v>
      </c>
      <c r="B63" s="556"/>
      <c r="C63" s="761" t="s">
        <v>94</v>
      </c>
      <c r="D63" s="761"/>
      <c r="E63" s="761"/>
      <c r="F63" s="761"/>
      <c r="G63" s="761"/>
      <c r="H63" s="761"/>
      <c r="I63" s="761"/>
      <c r="J63" s="761"/>
      <c r="K63" s="761"/>
      <c r="L63" s="761"/>
      <c r="M63" s="761"/>
      <c r="N63" s="761"/>
      <c r="O63" s="761"/>
      <c r="P63" s="761"/>
      <c r="Q63" s="762"/>
    </row>
    <row r="64" spans="1:17" x14ac:dyDescent="0.3">
      <c r="A64" s="70"/>
      <c r="Q64" s="74"/>
    </row>
    <row r="65" spans="1:17" ht="28.5" customHeight="1" x14ac:dyDescent="0.3">
      <c r="A65" s="531" t="s">
        <v>85</v>
      </c>
      <c r="B65" s="532"/>
      <c r="C65" s="532"/>
      <c r="D65" s="532"/>
      <c r="E65" s="532"/>
      <c r="F65" s="532"/>
      <c r="G65" s="532"/>
      <c r="H65" s="532"/>
      <c r="I65" s="532"/>
      <c r="J65" s="532"/>
      <c r="K65" s="532"/>
      <c r="L65" s="532"/>
      <c r="M65" s="532"/>
      <c r="N65" s="532"/>
      <c r="O65" s="532"/>
      <c r="P65" s="532"/>
      <c r="Q65" s="533"/>
    </row>
    <row r="66" spans="1:17" x14ac:dyDescent="0.3">
      <c r="A66" s="61" t="s">
        <v>20</v>
      </c>
      <c r="B66" s="62" t="s">
        <v>21</v>
      </c>
      <c r="C66" s="534" t="s">
        <v>22</v>
      </c>
      <c r="D66" s="534"/>
      <c r="E66" s="62" t="s">
        <v>23</v>
      </c>
      <c r="F66" s="534" t="s">
        <v>24</v>
      </c>
      <c r="G66" s="534"/>
      <c r="H66" s="534" t="s">
        <v>25</v>
      </c>
      <c r="I66" s="534"/>
      <c r="J66" s="534" t="s">
        <v>26</v>
      </c>
      <c r="K66" s="534"/>
      <c r="L66" s="534" t="s">
        <v>27</v>
      </c>
      <c r="M66" s="534"/>
      <c r="N66" s="62" t="s">
        <v>28</v>
      </c>
      <c r="O66" s="62" t="s">
        <v>29</v>
      </c>
      <c r="P66" s="199" t="s">
        <v>30</v>
      </c>
      <c r="Q66" s="63" t="s">
        <v>31</v>
      </c>
    </row>
    <row r="67" spans="1:17" x14ac:dyDescent="0.3">
      <c r="A67" s="87">
        <f>1568761.5+111822+9371</f>
        <v>1689954.5</v>
      </c>
      <c r="B67" s="60">
        <f>1522138.2+116664+5190</f>
        <v>1643992.2</v>
      </c>
      <c r="C67" s="606">
        <f>1825524+141595+14683</f>
        <v>1981802</v>
      </c>
      <c r="D67" s="606"/>
      <c r="E67" s="60"/>
      <c r="F67" s="606"/>
      <c r="G67" s="606"/>
      <c r="H67" s="606"/>
      <c r="I67" s="606"/>
      <c r="J67" s="606"/>
      <c r="K67" s="606"/>
      <c r="L67" s="606"/>
      <c r="M67" s="606"/>
      <c r="N67" s="88"/>
      <c r="O67" s="88"/>
      <c r="P67" s="202"/>
      <c r="Q67" s="89"/>
    </row>
    <row r="68" spans="1:17" x14ac:dyDescent="0.3">
      <c r="A68" s="70"/>
      <c r="O68" s="257" t="s">
        <v>32</v>
      </c>
      <c r="P68" s="559">
        <f>+A67+B67+C67</f>
        <v>5315748.7</v>
      </c>
      <c r="Q68" s="560"/>
    </row>
    <row r="69" spans="1:17" x14ac:dyDescent="0.3">
      <c r="A69" s="70"/>
      <c r="N69" s="658" t="s">
        <v>389</v>
      </c>
      <c r="O69" s="658"/>
      <c r="P69" s="250"/>
      <c r="Q69" s="270">
        <f>+P68/3</f>
        <v>1771916.2333333334</v>
      </c>
    </row>
    <row r="70" spans="1:17" x14ac:dyDescent="0.3">
      <c r="A70" s="70"/>
      <c r="N70" s="608" t="s">
        <v>390</v>
      </c>
      <c r="O70" s="608"/>
      <c r="P70" s="250"/>
      <c r="Q70" s="271">
        <f>+Q69/Q80</f>
        <v>0.20126242562512497</v>
      </c>
    </row>
    <row r="71" spans="1:17" x14ac:dyDescent="0.3">
      <c r="A71" s="365" t="s">
        <v>36</v>
      </c>
      <c r="B71" s="366"/>
      <c r="C71" s="366"/>
      <c r="D71" s="366"/>
      <c r="E71" s="366"/>
      <c r="F71" s="366"/>
      <c r="G71" s="366"/>
      <c r="H71" s="366"/>
      <c r="I71" s="366"/>
      <c r="J71" s="366"/>
      <c r="K71" s="366"/>
      <c r="L71" s="366"/>
      <c r="M71" s="366"/>
      <c r="N71" s="366"/>
      <c r="O71" s="366"/>
      <c r="P71" s="366"/>
      <c r="Q71" s="367"/>
    </row>
    <row r="72" spans="1:17" x14ac:dyDescent="0.3">
      <c r="A72" s="527" t="s">
        <v>35</v>
      </c>
      <c r="B72" s="528"/>
      <c r="C72" s="529" t="s">
        <v>277</v>
      </c>
      <c r="D72" s="529"/>
      <c r="E72" s="529"/>
      <c r="F72" s="529"/>
      <c r="G72" s="529"/>
      <c r="H72" s="529"/>
      <c r="I72" s="529"/>
      <c r="J72" s="529"/>
      <c r="K72" s="529"/>
      <c r="L72" s="529"/>
      <c r="M72" s="529"/>
      <c r="N72" s="529"/>
      <c r="O72" s="529"/>
      <c r="P72" s="529"/>
      <c r="Q72" s="530"/>
    </row>
    <row r="73" spans="1:17" x14ac:dyDescent="0.3">
      <c r="A73" s="527" t="s">
        <v>59</v>
      </c>
      <c r="B73" s="528"/>
      <c r="C73" s="529" t="s">
        <v>278</v>
      </c>
      <c r="D73" s="529"/>
      <c r="E73" s="529"/>
      <c r="F73" s="529"/>
      <c r="G73" s="529"/>
      <c r="H73" s="529"/>
      <c r="I73" s="529"/>
      <c r="J73" s="529"/>
      <c r="K73" s="529"/>
      <c r="L73" s="529"/>
      <c r="M73" s="529"/>
      <c r="N73" s="529"/>
      <c r="O73" s="529"/>
      <c r="P73" s="529"/>
      <c r="Q73" s="530"/>
    </row>
    <row r="74" spans="1:17" x14ac:dyDescent="0.3">
      <c r="A74" s="555" t="s">
        <v>91</v>
      </c>
      <c r="B74" s="556"/>
      <c r="C74" s="686" t="s">
        <v>94</v>
      </c>
      <c r="D74" s="686"/>
      <c r="E74" s="686"/>
      <c r="F74" s="686"/>
      <c r="G74" s="686"/>
      <c r="H74" s="686"/>
      <c r="I74" s="686"/>
      <c r="J74" s="686"/>
      <c r="K74" s="686"/>
      <c r="L74" s="686"/>
      <c r="M74" s="686"/>
      <c r="N74" s="686"/>
      <c r="O74" s="686"/>
      <c r="P74" s="686"/>
      <c r="Q74" s="687"/>
    </row>
    <row r="75" spans="1:17" x14ac:dyDescent="0.3">
      <c r="A75" s="70"/>
      <c r="Q75" s="74"/>
    </row>
    <row r="76" spans="1:17" x14ac:dyDescent="0.3">
      <c r="A76" s="531" t="s">
        <v>85</v>
      </c>
      <c r="B76" s="532"/>
      <c r="C76" s="532"/>
      <c r="D76" s="532"/>
      <c r="E76" s="532"/>
      <c r="F76" s="532"/>
      <c r="G76" s="532"/>
      <c r="H76" s="532"/>
      <c r="I76" s="532"/>
      <c r="J76" s="532"/>
      <c r="K76" s="532"/>
      <c r="L76" s="532"/>
      <c r="M76" s="532"/>
      <c r="N76" s="532"/>
      <c r="O76" s="532"/>
      <c r="P76" s="532"/>
      <c r="Q76" s="533"/>
    </row>
    <row r="77" spans="1:17" x14ac:dyDescent="0.3">
      <c r="A77" s="61" t="s">
        <v>20</v>
      </c>
      <c r="B77" s="62" t="s">
        <v>21</v>
      </c>
      <c r="C77" s="534" t="s">
        <v>22</v>
      </c>
      <c r="D77" s="534"/>
      <c r="E77" s="62" t="s">
        <v>23</v>
      </c>
      <c r="F77" s="534" t="s">
        <v>24</v>
      </c>
      <c r="G77" s="534"/>
      <c r="H77" s="534" t="s">
        <v>25</v>
      </c>
      <c r="I77" s="534"/>
      <c r="J77" s="534" t="s">
        <v>26</v>
      </c>
      <c r="K77" s="534"/>
      <c r="L77" s="534" t="s">
        <v>27</v>
      </c>
      <c r="M77" s="534"/>
      <c r="N77" s="62" t="s">
        <v>28</v>
      </c>
      <c r="O77" s="62" t="s">
        <v>29</v>
      </c>
      <c r="P77" s="199" t="s">
        <v>30</v>
      </c>
      <c r="Q77" s="63" t="s">
        <v>31</v>
      </c>
    </row>
    <row r="78" spans="1:17" x14ac:dyDescent="0.3">
      <c r="A78" s="90">
        <v>8804009.1329999994</v>
      </c>
      <c r="B78" s="90">
        <v>8804009.1329999994</v>
      </c>
      <c r="C78" s="604">
        <v>8804009.1329999994</v>
      </c>
      <c r="D78" s="604"/>
      <c r="E78" s="91"/>
      <c r="F78" s="604"/>
      <c r="G78" s="604"/>
      <c r="H78" s="604"/>
      <c r="I78" s="604"/>
      <c r="J78" s="604"/>
      <c r="K78" s="604"/>
      <c r="L78" s="604"/>
      <c r="M78" s="604"/>
      <c r="N78" s="92"/>
      <c r="O78" s="92"/>
      <c r="P78" s="203"/>
      <c r="Q78" s="93"/>
    </row>
    <row r="79" spans="1:17" x14ac:dyDescent="0.3">
      <c r="A79" s="70"/>
      <c r="O79" s="68" t="s">
        <v>32</v>
      </c>
      <c r="P79" s="559">
        <f>+SUM(A78:Q78)</f>
        <v>26412027.398999996</v>
      </c>
      <c r="Q79" s="560"/>
    </row>
    <row r="80" spans="1:17" x14ac:dyDescent="0.3">
      <c r="A80" s="70"/>
      <c r="N80" s="658" t="s">
        <v>388</v>
      </c>
      <c r="O80" s="658"/>
      <c r="P80" s="265"/>
      <c r="Q80" s="245">
        <f>+P79/3</f>
        <v>8804009.1329999994</v>
      </c>
    </row>
    <row r="81" spans="1:17" x14ac:dyDescent="0.3">
      <c r="A81" s="70"/>
      <c r="Q81" s="267"/>
    </row>
    <row r="82" spans="1:17" x14ac:dyDescent="0.3">
      <c r="A82" s="738" t="s">
        <v>83</v>
      </c>
      <c r="B82" s="739"/>
      <c r="C82" s="739"/>
      <c r="D82" s="739"/>
      <c r="E82" s="739"/>
      <c r="F82" s="739"/>
      <c r="G82" s="739"/>
      <c r="H82" s="739"/>
      <c r="I82" s="739"/>
      <c r="J82" s="739"/>
      <c r="K82" s="739"/>
      <c r="L82" s="739"/>
      <c r="M82" s="739"/>
      <c r="N82" s="739"/>
      <c r="O82" s="739"/>
      <c r="P82" s="813">
        <f>+Q70/Q42</f>
        <v>1.5905280739952841</v>
      </c>
      <c r="Q82" s="814"/>
    </row>
    <row r="83" spans="1:17" x14ac:dyDescent="0.3">
      <c r="A83" s="70"/>
      <c r="Q83" s="74"/>
    </row>
    <row r="84" spans="1:17" x14ac:dyDescent="0.3">
      <c r="A84" s="775" t="s">
        <v>95</v>
      </c>
      <c r="B84" s="776"/>
      <c r="C84" s="776"/>
      <c r="D84" s="779"/>
      <c r="E84" s="779"/>
      <c r="F84" s="779"/>
      <c r="G84" s="779"/>
      <c r="H84" s="779"/>
      <c r="I84" s="779"/>
      <c r="J84" s="779"/>
      <c r="K84" s="779"/>
      <c r="L84" s="779"/>
      <c r="M84" s="779"/>
      <c r="N84" s="779"/>
      <c r="O84" s="779"/>
      <c r="P84" s="779"/>
      <c r="Q84" s="780"/>
    </row>
    <row r="85" spans="1:17" ht="56.25" customHeight="1" x14ac:dyDescent="0.3">
      <c r="A85" s="777"/>
      <c r="B85" s="778"/>
      <c r="C85" s="778"/>
      <c r="D85" s="781"/>
      <c r="E85" s="781"/>
      <c r="F85" s="781"/>
      <c r="G85" s="781"/>
      <c r="H85" s="781"/>
      <c r="I85" s="781"/>
      <c r="J85" s="781"/>
      <c r="K85" s="781"/>
      <c r="L85" s="781"/>
      <c r="M85" s="781"/>
      <c r="N85" s="781"/>
      <c r="O85" s="781"/>
      <c r="P85" s="781"/>
      <c r="Q85" s="782"/>
    </row>
    <row r="86" spans="1:17" x14ac:dyDescent="0.3">
      <c r="A86" s="70"/>
      <c r="Q86" s="74"/>
    </row>
    <row r="87" spans="1:17" x14ac:dyDescent="0.3">
      <c r="A87" s="763" t="s">
        <v>96</v>
      </c>
      <c r="B87" s="764"/>
      <c r="C87" s="764"/>
      <c r="D87" s="764"/>
      <c r="Q87" s="74"/>
    </row>
    <row r="88" spans="1:17" x14ac:dyDescent="0.3">
      <c r="A88" s="70"/>
      <c r="Q88" s="74"/>
    </row>
    <row r="89" spans="1:17" x14ac:dyDescent="0.3">
      <c r="A89" s="70"/>
      <c r="Q89" s="74"/>
    </row>
    <row r="90" spans="1:17" x14ac:dyDescent="0.3">
      <c r="A90" s="365" t="s">
        <v>64</v>
      </c>
      <c r="B90" s="366"/>
      <c r="C90" s="366"/>
      <c r="D90" s="366"/>
      <c r="E90" s="366"/>
      <c r="F90" s="366"/>
      <c r="G90" s="366"/>
      <c r="H90" s="366"/>
      <c r="I90" s="366"/>
      <c r="J90" s="366"/>
      <c r="K90" s="366"/>
      <c r="L90" s="366"/>
      <c r="M90" s="366"/>
      <c r="N90" s="366"/>
      <c r="O90" s="366"/>
      <c r="P90" s="366"/>
      <c r="Q90" s="367"/>
    </row>
    <row r="91" spans="1:17" x14ac:dyDescent="0.3">
      <c r="A91" s="679" t="s">
        <v>65</v>
      </c>
      <c r="B91" s="680" t="s">
        <v>59</v>
      </c>
      <c r="C91" s="768" t="s">
        <v>66</v>
      </c>
      <c r="D91" s="768"/>
      <c r="E91" s="768"/>
      <c r="F91" s="768"/>
      <c r="G91" s="768"/>
      <c r="H91" s="768"/>
      <c r="I91" s="768"/>
      <c r="J91" s="768"/>
      <c r="K91" s="768"/>
      <c r="L91" s="768"/>
      <c r="M91" s="768"/>
      <c r="N91" s="768"/>
      <c r="O91" s="768"/>
      <c r="P91" s="812" t="s">
        <v>80</v>
      </c>
      <c r="Q91" s="681" t="s">
        <v>81</v>
      </c>
    </row>
    <row r="92" spans="1:17" ht="38.25" customHeight="1" x14ac:dyDescent="0.3">
      <c r="A92" s="679"/>
      <c r="B92" s="680"/>
      <c r="C92" s="118" t="s">
        <v>67</v>
      </c>
      <c r="D92" s="118" t="s">
        <v>68</v>
      </c>
      <c r="E92" s="118" t="s">
        <v>69</v>
      </c>
      <c r="F92" s="118" t="s">
        <v>70</v>
      </c>
      <c r="G92" s="118" t="s">
        <v>71</v>
      </c>
      <c r="H92" s="118" t="s">
        <v>72</v>
      </c>
      <c r="I92" s="118" t="s">
        <v>73</v>
      </c>
      <c r="J92" s="118" t="s">
        <v>74</v>
      </c>
      <c r="K92" s="118" t="s">
        <v>75</v>
      </c>
      <c r="L92" s="118" t="s">
        <v>76</v>
      </c>
      <c r="M92" s="118" t="s">
        <v>77</v>
      </c>
      <c r="N92" s="118" t="s">
        <v>78</v>
      </c>
      <c r="O92" s="118" t="s">
        <v>79</v>
      </c>
      <c r="P92" s="812"/>
      <c r="Q92" s="681"/>
    </row>
    <row r="93" spans="1:17" ht="34.5" customHeight="1" x14ac:dyDescent="0.3">
      <c r="A93" s="721" t="s">
        <v>206</v>
      </c>
      <c r="B93" s="540" t="s">
        <v>279</v>
      </c>
      <c r="C93" s="156" t="s">
        <v>98</v>
      </c>
      <c r="D93" s="158"/>
      <c r="E93" s="158"/>
      <c r="F93" s="272">
        <v>8780060.0399999991</v>
      </c>
      <c r="G93" s="158"/>
      <c r="H93" s="158"/>
      <c r="I93" s="158"/>
      <c r="J93" s="158"/>
      <c r="K93" s="159"/>
      <c r="L93" s="159"/>
      <c r="M93" s="159"/>
      <c r="N93" s="159"/>
      <c r="O93" s="159"/>
      <c r="P93" s="205">
        <f>SUM(D93:O93)</f>
        <v>8780060.0399999991</v>
      </c>
      <c r="Q93" s="765">
        <f>+P94/P93</f>
        <v>0.20752384968884566</v>
      </c>
    </row>
    <row r="94" spans="1:17" ht="34.5" customHeight="1" x14ac:dyDescent="0.3">
      <c r="A94" s="721"/>
      <c r="B94" s="540"/>
      <c r="C94" s="116" t="s">
        <v>97</v>
      </c>
      <c r="D94" s="51"/>
      <c r="E94" s="51"/>
      <c r="F94" s="273">
        <v>1822071.86</v>
      </c>
      <c r="G94" s="51"/>
      <c r="H94" s="51"/>
      <c r="I94" s="51"/>
      <c r="J94" s="51"/>
      <c r="K94" s="77"/>
      <c r="L94" s="77"/>
      <c r="M94" s="77"/>
      <c r="N94" s="77"/>
      <c r="O94" s="77"/>
      <c r="P94" s="204">
        <f>+D94+E94+F94+G94+H94+I94+J94+K94+L94+M94+N94+O94</f>
        <v>1822071.86</v>
      </c>
      <c r="Q94" s="765"/>
    </row>
    <row r="95" spans="1:17" ht="17.25" customHeight="1" x14ac:dyDescent="0.3">
      <c r="A95" s="811" t="s">
        <v>280</v>
      </c>
      <c r="B95" s="540" t="s">
        <v>140</v>
      </c>
      <c r="C95" s="156" t="s">
        <v>98</v>
      </c>
      <c r="D95" s="158"/>
      <c r="E95" s="158"/>
      <c r="F95" s="272">
        <v>21882.720000000001</v>
      </c>
      <c r="G95" s="158"/>
      <c r="H95" s="158"/>
      <c r="I95" s="158"/>
      <c r="J95" s="158"/>
      <c r="K95" s="159"/>
      <c r="L95" s="159"/>
      <c r="M95" s="159"/>
      <c r="N95" s="159"/>
      <c r="O95" s="159"/>
      <c r="P95" s="205">
        <f t="shared" ref="P95:P99" si="0">SUM(D95:O95)</f>
        <v>21882.720000000001</v>
      </c>
      <c r="Q95" s="765">
        <f>+P96/P95</f>
        <v>0.24524145078856741</v>
      </c>
    </row>
    <row r="96" spans="1:17" ht="17.25" customHeight="1" x14ac:dyDescent="0.3">
      <c r="A96" s="811"/>
      <c r="B96" s="540"/>
      <c r="C96" s="116" t="s">
        <v>97</v>
      </c>
      <c r="D96" s="51"/>
      <c r="E96" s="51"/>
      <c r="F96" s="273">
        <v>5366.55</v>
      </c>
      <c r="G96" s="51"/>
      <c r="H96" s="51"/>
      <c r="I96" s="51"/>
      <c r="J96" s="51"/>
      <c r="K96" s="77"/>
      <c r="L96" s="77"/>
      <c r="M96" s="77"/>
      <c r="N96" s="77"/>
      <c r="O96" s="77"/>
      <c r="P96" s="204">
        <f>+SUM(D96:O96)</f>
        <v>5366.55</v>
      </c>
      <c r="Q96" s="765"/>
    </row>
    <row r="97" spans="1:17" ht="24" customHeight="1" x14ac:dyDescent="0.3">
      <c r="A97" s="811" t="s">
        <v>219</v>
      </c>
      <c r="B97" s="540" t="s">
        <v>140</v>
      </c>
      <c r="C97" s="156" t="s">
        <v>98</v>
      </c>
      <c r="D97" s="158"/>
      <c r="E97" s="158"/>
      <c r="F97" s="272">
        <v>231.36</v>
      </c>
      <c r="G97" s="158"/>
      <c r="H97" s="158"/>
      <c r="I97" s="158"/>
      <c r="J97" s="158"/>
      <c r="K97" s="159"/>
      <c r="L97" s="159"/>
      <c r="M97" s="159"/>
      <c r="N97" s="159"/>
      <c r="O97" s="159"/>
      <c r="P97" s="205">
        <f t="shared" si="0"/>
        <v>231.36</v>
      </c>
      <c r="Q97" s="765">
        <f>+P98/P97</f>
        <v>0</v>
      </c>
    </row>
    <row r="98" spans="1:17" ht="24" customHeight="1" x14ac:dyDescent="0.3">
      <c r="A98" s="811"/>
      <c r="B98" s="540"/>
      <c r="C98" s="116" t="s">
        <v>97</v>
      </c>
      <c r="D98" s="51"/>
      <c r="E98" s="51"/>
      <c r="F98" s="273">
        <v>0</v>
      </c>
      <c r="G98" s="51"/>
      <c r="H98" s="51"/>
      <c r="I98" s="51"/>
      <c r="J98" s="51"/>
      <c r="K98" s="77"/>
      <c r="L98" s="77"/>
      <c r="M98" s="77"/>
      <c r="N98" s="77"/>
      <c r="O98" s="77"/>
      <c r="P98" s="204">
        <f>+SUM(D98:O98)</f>
        <v>0</v>
      </c>
      <c r="Q98" s="765"/>
    </row>
    <row r="99" spans="1:17" ht="15" customHeight="1" x14ac:dyDescent="0.3">
      <c r="A99" s="811" t="s">
        <v>220</v>
      </c>
      <c r="B99" s="540" t="s">
        <v>140</v>
      </c>
      <c r="C99" s="156" t="s">
        <v>98</v>
      </c>
      <c r="D99" s="158"/>
      <c r="E99" s="158"/>
      <c r="F99" s="272">
        <v>672.24</v>
      </c>
      <c r="G99" s="158"/>
      <c r="H99" s="158"/>
      <c r="I99" s="158"/>
      <c r="J99" s="158"/>
      <c r="K99" s="159"/>
      <c r="L99" s="159"/>
      <c r="M99" s="159"/>
      <c r="N99" s="159"/>
      <c r="O99" s="159"/>
      <c r="P99" s="205">
        <f t="shared" si="0"/>
        <v>672.24</v>
      </c>
      <c r="Q99" s="765">
        <f>+P100/P99</f>
        <v>0</v>
      </c>
    </row>
    <row r="100" spans="1:17" ht="15" customHeight="1" x14ac:dyDescent="0.3">
      <c r="A100" s="811"/>
      <c r="B100" s="540"/>
      <c r="C100" s="116" t="s">
        <v>97</v>
      </c>
      <c r="D100" s="51"/>
      <c r="E100" s="51"/>
      <c r="F100" s="273">
        <v>0</v>
      </c>
      <c r="G100" s="51"/>
      <c r="H100" s="51"/>
      <c r="I100" s="51"/>
      <c r="J100" s="51"/>
      <c r="K100" s="77"/>
      <c r="L100" s="77"/>
      <c r="M100" s="77"/>
      <c r="N100" s="77"/>
      <c r="O100" s="77"/>
      <c r="P100" s="204">
        <f t="shared" ref="P100:P131" si="1">+SUM(D100:O100)</f>
        <v>0</v>
      </c>
      <c r="Q100" s="765"/>
    </row>
    <row r="101" spans="1:17" ht="15" customHeight="1" x14ac:dyDescent="0.3">
      <c r="A101" s="802" t="s">
        <v>208</v>
      </c>
      <c r="B101" s="51"/>
      <c r="C101" s="156" t="s">
        <v>98</v>
      </c>
      <c r="D101" s="158"/>
      <c r="E101" s="158"/>
      <c r="F101" s="272">
        <v>4203</v>
      </c>
      <c r="G101" s="158"/>
      <c r="H101" s="158"/>
      <c r="I101" s="158"/>
      <c r="J101" s="158"/>
      <c r="K101" s="159"/>
      <c r="L101" s="159"/>
      <c r="M101" s="159"/>
      <c r="N101" s="159"/>
      <c r="O101" s="159"/>
      <c r="P101" s="205">
        <f t="shared" si="1"/>
        <v>4203</v>
      </c>
      <c r="Q101" s="744">
        <f>+P102/P101</f>
        <v>0.39638353556983108</v>
      </c>
    </row>
    <row r="102" spans="1:17" ht="15" customHeight="1" x14ac:dyDescent="0.3">
      <c r="A102" s="803"/>
      <c r="B102" s="51" t="s">
        <v>346</v>
      </c>
      <c r="C102" s="116" t="s">
        <v>97</v>
      </c>
      <c r="D102" s="51"/>
      <c r="E102" s="51"/>
      <c r="F102" s="273">
        <v>1666</v>
      </c>
      <c r="G102" s="51"/>
      <c r="H102" s="51"/>
      <c r="I102" s="51"/>
      <c r="J102" s="51"/>
      <c r="K102" s="77"/>
      <c r="L102" s="77"/>
      <c r="M102" s="77"/>
      <c r="N102" s="77"/>
      <c r="O102" s="77"/>
      <c r="P102" s="204">
        <f t="shared" si="1"/>
        <v>1666</v>
      </c>
      <c r="Q102" s="745"/>
    </row>
    <row r="103" spans="1:17" ht="15" customHeight="1" x14ac:dyDescent="0.3">
      <c r="A103" s="802" t="s">
        <v>226</v>
      </c>
      <c r="B103" s="51"/>
      <c r="C103" s="156" t="s">
        <v>98</v>
      </c>
      <c r="D103" s="158"/>
      <c r="E103" s="158"/>
      <c r="F103" s="272">
        <v>483237.24</v>
      </c>
      <c r="G103" s="158"/>
      <c r="H103" s="158"/>
      <c r="I103" s="158"/>
      <c r="J103" s="158"/>
      <c r="K103" s="159"/>
      <c r="L103" s="159"/>
      <c r="M103" s="159"/>
      <c r="N103" s="159"/>
      <c r="O103" s="159"/>
      <c r="P103" s="205">
        <f t="shared" si="1"/>
        <v>483237.24</v>
      </c>
      <c r="Q103" s="744">
        <f>+P104/P103</f>
        <v>4.3581202475206589E-2</v>
      </c>
    </row>
    <row r="104" spans="1:17" ht="15" customHeight="1" x14ac:dyDescent="0.3">
      <c r="A104" s="803"/>
      <c r="B104" s="51" t="s">
        <v>140</v>
      </c>
      <c r="C104" s="116" t="s">
        <v>97</v>
      </c>
      <c r="D104" s="51"/>
      <c r="E104" s="51"/>
      <c r="F104" s="273">
        <v>21060.06</v>
      </c>
      <c r="G104" s="51"/>
      <c r="H104" s="51"/>
      <c r="I104" s="51"/>
      <c r="J104" s="51"/>
      <c r="K104" s="77"/>
      <c r="L104" s="77"/>
      <c r="M104" s="77"/>
      <c r="N104" s="77"/>
      <c r="O104" s="77"/>
      <c r="P104" s="204">
        <f t="shared" si="1"/>
        <v>21060.06</v>
      </c>
      <c r="Q104" s="745"/>
    </row>
    <row r="105" spans="1:17" ht="15" customHeight="1" x14ac:dyDescent="0.3">
      <c r="A105" s="802" t="s">
        <v>227</v>
      </c>
      <c r="B105" s="51"/>
      <c r="C105" s="156" t="s">
        <v>98</v>
      </c>
      <c r="D105" s="158"/>
      <c r="E105" s="158"/>
      <c r="F105" s="272">
        <v>237004.56</v>
      </c>
      <c r="G105" s="158"/>
      <c r="H105" s="158"/>
      <c r="I105" s="158"/>
      <c r="J105" s="158"/>
      <c r="K105" s="159"/>
      <c r="L105" s="159"/>
      <c r="M105" s="159"/>
      <c r="N105" s="159"/>
      <c r="O105" s="159"/>
      <c r="P105" s="205">
        <f t="shared" si="1"/>
        <v>237004.56</v>
      </c>
      <c r="Q105" s="744">
        <f>+P106/P105</f>
        <v>0.28218444404613985</v>
      </c>
    </row>
    <row r="106" spans="1:17" ht="15" customHeight="1" x14ac:dyDescent="0.3">
      <c r="A106" s="803"/>
      <c r="B106" s="51" t="s">
        <v>295</v>
      </c>
      <c r="C106" s="116" t="s">
        <v>97</v>
      </c>
      <c r="D106" s="51"/>
      <c r="E106" s="51"/>
      <c r="F106" s="273">
        <v>66879</v>
      </c>
      <c r="G106" s="51"/>
      <c r="H106" s="51"/>
      <c r="I106" s="51"/>
      <c r="J106" s="51"/>
      <c r="K106" s="77"/>
      <c r="L106" s="77"/>
      <c r="M106" s="77"/>
      <c r="N106" s="77"/>
      <c r="O106" s="77"/>
      <c r="P106" s="204">
        <f t="shared" si="1"/>
        <v>66879</v>
      </c>
      <c r="Q106" s="745"/>
    </row>
    <row r="107" spans="1:17" ht="15" customHeight="1" x14ac:dyDescent="0.3">
      <c r="A107" s="802" t="s">
        <v>230</v>
      </c>
      <c r="B107" s="51"/>
      <c r="C107" s="156" t="s">
        <v>98</v>
      </c>
      <c r="D107" s="158"/>
      <c r="E107" s="158"/>
      <c r="F107" s="272">
        <v>1721.4</v>
      </c>
      <c r="G107" s="158"/>
      <c r="H107" s="158"/>
      <c r="I107" s="158"/>
      <c r="J107" s="158"/>
      <c r="K107" s="159"/>
      <c r="L107" s="159"/>
      <c r="M107" s="159"/>
      <c r="N107" s="159"/>
      <c r="O107" s="159"/>
      <c r="P107" s="205">
        <f t="shared" si="1"/>
        <v>1721.4</v>
      </c>
      <c r="Q107" s="744">
        <f>+P108/P107</f>
        <v>0</v>
      </c>
    </row>
    <row r="108" spans="1:17" ht="15" customHeight="1" x14ac:dyDescent="0.3">
      <c r="A108" s="803"/>
      <c r="B108" s="51" t="s">
        <v>140</v>
      </c>
      <c r="C108" s="116" t="s">
        <v>97</v>
      </c>
      <c r="D108" s="51"/>
      <c r="E108" s="51"/>
      <c r="F108" s="273">
        <v>0</v>
      </c>
      <c r="G108" s="51"/>
      <c r="H108" s="51"/>
      <c r="I108" s="51"/>
      <c r="J108" s="51"/>
      <c r="K108" s="77"/>
      <c r="L108" s="77"/>
      <c r="M108" s="77"/>
      <c r="N108" s="77"/>
      <c r="O108" s="77"/>
      <c r="P108" s="204">
        <f t="shared" si="1"/>
        <v>0</v>
      </c>
      <c r="Q108" s="745"/>
    </row>
    <row r="109" spans="1:17" ht="15" customHeight="1" x14ac:dyDescent="0.3">
      <c r="A109" s="802" t="s">
        <v>231</v>
      </c>
      <c r="B109" s="51"/>
      <c r="C109" s="156" t="s">
        <v>98</v>
      </c>
      <c r="D109" s="158"/>
      <c r="E109" s="158"/>
      <c r="F109" s="272">
        <v>8420.8799999999992</v>
      </c>
      <c r="G109" s="158"/>
      <c r="H109" s="158"/>
      <c r="I109" s="158"/>
      <c r="J109" s="158"/>
      <c r="K109" s="159"/>
      <c r="L109" s="159"/>
      <c r="M109" s="159"/>
      <c r="N109" s="159"/>
      <c r="O109" s="159"/>
      <c r="P109" s="205">
        <f t="shared" si="1"/>
        <v>8420.8799999999992</v>
      </c>
      <c r="Q109" s="744">
        <f>+P110/P109</f>
        <v>2.8938780745005274E-2</v>
      </c>
    </row>
    <row r="110" spans="1:17" ht="15" customHeight="1" x14ac:dyDescent="0.3">
      <c r="A110" s="803"/>
      <c r="B110" s="51" t="s">
        <v>140</v>
      </c>
      <c r="C110" s="116" t="s">
        <v>97</v>
      </c>
      <c r="D110" s="51"/>
      <c r="E110" s="51"/>
      <c r="F110" s="273">
        <v>243.69</v>
      </c>
      <c r="G110" s="51"/>
      <c r="H110" s="51"/>
      <c r="I110" s="51"/>
      <c r="J110" s="51"/>
      <c r="K110" s="77"/>
      <c r="L110" s="77"/>
      <c r="M110" s="77"/>
      <c r="N110" s="77"/>
      <c r="O110" s="77"/>
      <c r="P110" s="204">
        <f t="shared" si="1"/>
        <v>243.69</v>
      </c>
      <c r="Q110" s="745"/>
    </row>
    <row r="111" spans="1:17" ht="15" customHeight="1" x14ac:dyDescent="0.3">
      <c r="A111" s="802" t="s">
        <v>232</v>
      </c>
      <c r="B111" s="51"/>
      <c r="C111" s="156" t="s">
        <v>98</v>
      </c>
      <c r="D111" s="158"/>
      <c r="E111" s="158"/>
      <c r="F111" s="272">
        <v>5443.2</v>
      </c>
      <c r="G111" s="158"/>
      <c r="H111" s="158"/>
      <c r="I111" s="158"/>
      <c r="J111" s="158"/>
      <c r="K111" s="159"/>
      <c r="L111" s="159"/>
      <c r="M111" s="159"/>
      <c r="N111" s="159"/>
      <c r="O111" s="159"/>
      <c r="P111" s="205">
        <f t="shared" si="1"/>
        <v>5443.2</v>
      </c>
      <c r="Q111" s="766">
        <f>+P112/P111</f>
        <v>7.9916225749559082</v>
      </c>
    </row>
    <row r="112" spans="1:17" ht="15" customHeight="1" x14ac:dyDescent="0.3">
      <c r="A112" s="803"/>
      <c r="B112" s="51" t="s">
        <v>140</v>
      </c>
      <c r="C112" s="116" t="s">
        <v>97</v>
      </c>
      <c r="D112" s="51"/>
      <c r="E112" s="51"/>
      <c r="F112" s="273">
        <v>43500</v>
      </c>
      <c r="G112" s="51"/>
      <c r="H112" s="51"/>
      <c r="I112" s="51"/>
      <c r="J112" s="51"/>
      <c r="K112" s="77"/>
      <c r="L112" s="77"/>
      <c r="M112" s="77"/>
      <c r="N112" s="77"/>
      <c r="O112" s="77"/>
      <c r="P112" s="204">
        <f t="shared" si="1"/>
        <v>43500</v>
      </c>
      <c r="Q112" s="767"/>
    </row>
    <row r="113" spans="1:17" ht="15" customHeight="1" x14ac:dyDescent="0.3">
      <c r="A113" s="802" t="s">
        <v>233</v>
      </c>
      <c r="B113" s="51"/>
      <c r="C113" s="156" t="s">
        <v>98</v>
      </c>
      <c r="D113" s="158"/>
      <c r="E113" s="158"/>
      <c r="F113" s="272">
        <v>870.12</v>
      </c>
      <c r="G113" s="158"/>
      <c r="H113" s="158"/>
      <c r="I113" s="158"/>
      <c r="J113" s="158"/>
      <c r="K113" s="159"/>
      <c r="L113" s="159"/>
      <c r="M113" s="159"/>
      <c r="N113" s="159"/>
      <c r="O113" s="159"/>
      <c r="P113" s="205">
        <f t="shared" si="1"/>
        <v>870.12</v>
      </c>
      <c r="Q113" s="744">
        <f>+P114/P113</f>
        <v>0</v>
      </c>
    </row>
    <row r="114" spans="1:17" ht="15" customHeight="1" x14ac:dyDescent="0.3">
      <c r="A114" s="803"/>
      <c r="B114" s="51" t="s">
        <v>140</v>
      </c>
      <c r="C114" s="116" t="s">
        <v>97</v>
      </c>
      <c r="D114" s="51"/>
      <c r="E114" s="51"/>
      <c r="F114" s="273">
        <v>0</v>
      </c>
      <c r="G114" s="51"/>
      <c r="H114" s="51"/>
      <c r="I114" s="51"/>
      <c r="J114" s="51"/>
      <c r="K114" s="77"/>
      <c r="L114" s="77"/>
      <c r="M114" s="77"/>
      <c r="N114" s="77"/>
      <c r="O114" s="77"/>
      <c r="P114" s="204">
        <f t="shared" si="1"/>
        <v>0</v>
      </c>
      <c r="Q114" s="745"/>
    </row>
    <row r="115" spans="1:17" ht="15" customHeight="1" x14ac:dyDescent="0.3">
      <c r="A115" s="802" t="s">
        <v>281</v>
      </c>
      <c r="B115" s="51"/>
      <c r="C115" s="156" t="s">
        <v>98</v>
      </c>
      <c r="D115" s="158"/>
      <c r="E115" s="158"/>
      <c r="F115" s="272">
        <v>935552.97</v>
      </c>
      <c r="G115" s="158"/>
      <c r="H115" s="158"/>
      <c r="I115" s="158"/>
      <c r="J115" s="158"/>
      <c r="K115" s="159"/>
      <c r="L115" s="159"/>
      <c r="M115" s="159"/>
      <c r="N115" s="159"/>
      <c r="O115" s="159"/>
      <c r="P115" s="205">
        <f t="shared" si="1"/>
        <v>935552.97</v>
      </c>
      <c r="Q115" s="744">
        <f>+P116/P115</f>
        <v>0</v>
      </c>
    </row>
    <row r="116" spans="1:17" ht="15" customHeight="1" x14ac:dyDescent="0.3">
      <c r="A116" s="803"/>
      <c r="B116" s="51" t="s">
        <v>401</v>
      </c>
      <c r="C116" s="116" t="s">
        <v>97</v>
      </c>
      <c r="D116" s="51"/>
      <c r="E116" s="51"/>
      <c r="F116" s="273">
        <v>0</v>
      </c>
      <c r="G116" s="51"/>
      <c r="H116" s="51"/>
      <c r="I116" s="51"/>
      <c r="J116" s="51"/>
      <c r="K116" s="77"/>
      <c r="L116" s="77"/>
      <c r="M116" s="77"/>
      <c r="N116" s="77"/>
      <c r="O116" s="77"/>
      <c r="P116" s="204">
        <f t="shared" si="1"/>
        <v>0</v>
      </c>
      <c r="Q116" s="745"/>
    </row>
    <row r="117" spans="1:17" ht="15" customHeight="1" x14ac:dyDescent="0.3">
      <c r="A117" s="802" t="s">
        <v>282</v>
      </c>
      <c r="B117" s="51"/>
      <c r="C117" s="156" t="s">
        <v>98</v>
      </c>
      <c r="D117" s="158"/>
      <c r="E117" s="158"/>
      <c r="F117" s="272">
        <v>941.96</v>
      </c>
      <c r="G117" s="158"/>
      <c r="H117" s="158"/>
      <c r="I117" s="158"/>
      <c r="J117" s="158"/>
      <c r="K117" s="159"/>
      <c r="L117" s="159"/>
      <c r="M117" s="159"/>
      <c r="N117" s="159"/>
      <c r="O117" s="159"/>
      <c r="P117" s="205">
        <f t="shared" si="1"/>
        <v>941.96</v>
      </c>
      <c r="Q117" s="744">
        <f>+P118/P117</f>
        <v>0</v>
      </c>
    </row>
    <row r="118" spans="1:17" ht="15" customHeight="1" x14ac:dyDescent="0.3">
      <c r="A118" s="803"/>
      <c r="B118" s="51" t="s">
        <v>140</v>
      </c>
      <c r="C118" s="116" t="s">
        <v>97</v>
      </c>
      <c r="D118" s="51"/>
      <c r="E118" s="51"/>
      <c r="F118" s="273">
        <v>0</v>
      </c>
      <c r="G118" s="51"/>
      <c r="H118" s="51"/>
      <c r="I118" s="51"/>
      <c r="J118" s="51"/>
      <c r="K118" s="77"/>
      <c r="L118" s="77"/>
      <c r="M118" s="77"/>
      <c r="N118" s="77"/>
      <c r="O118" s="77"/>
      <c r="P118" s="204">
        <f t="shared" si="1"/>
        <v>0</v>
      </c>
      <c r="Q118" s="745"/>
    </row>
    <row r="119" spans="1:17" ht="15" customHeight="1" x14ac:dyDescent="0.3">
      <c r="A119" s="802" t="s">
        <v>234</v>
      </c>
      <c r="B119" s="51"/>
      <c r="C119" s="156" t="s">
        <v>98</v>
      </c>
      <c r="D119" s="158"/>
      <c r="E119" s="158"/>
      <c r="F119" s="272">
        <v>146153.04</v>
      </c>
      <c r="G119" s="158"/>
      <c r="H119" s="158"/>
      <c r="I119" s="158"/>
      <c r="J119" s="158"/>
      <c r="K119" s="159"/>
      <c r="L119" s="159"/>
      <c r="M119" s="159"/>
      <c r="N119" s="159"/>
      <c r="O119" s="159"/>
      <c r="P119" s="205">
        <f t="shared" si="1"/>
        <v>146153.04</v>
      </c>
      <c r="Q119" s="744">
        <f>+P120/P119</f>
        <v>0.30505092470194256</v>
      </c>
    </row>
    <row r="120" spans="1:17" ht="15" customHeight="1" x14ac:dyDescent="0.3">
      <c r="A120" s="803"/>
      <c r="B120" s="51" t="s">
        <v>337</v>
      </c>
      <c r="C120" s="116" t="s">
        <v>97</v>
      </c>
      <c r="D120" s="51"/>
      <c r="E120" s="51"/>
      <c r="F120" s="273">
        <v>44584.12</v>
      </c>
      <c r="G120" s="51"/>
      <c r="H120" s="51"/>
      <c r="I120" s="51"/>
      <c r="J120" s="51"/>
      <c r="K120" s="77"/>
      <c r="L120" s="77"/>
      <c r="M120" s="77"/>
      <c r="N120" s="77"/>
      <c r="O120" s="77"/>
      <c r="P120" s="204">
        <f t="shared" si="1"/>
        <v>44584.12</v>
      </c>
      <c r="Q120" s="745"/>
    </row>
    <row r="121" spans="1:17" ht="15" customHeight="1" x14ac:dyDescent="0.3">
      <c r="A121" s="802" t="s">
        <v>237</v>
      </c>
      <c r="B121" s="51" t="s">
        <v>336</v>
      </c>
      <c r="C121" s="156" t="s">
        <v>98</v>
      </c>
      <c r="D121" s="158"/>
      <c r="E121" s="158"/>
      <c r="F121" s="272">
        <v>5078427.96</v>
      </c>
      <c r="G121" s="158"/>
      <c r="H121" s="158"/>
      <c r="I121" s="158"/>
      <c r="J121" s="158"/>
      <c r="K121" s="159"/>
      <c r="L121" s="159"/>
      <c r="M121" s="159"/>
      <c r="N121" s="159"/>
      <c r="O121" s="159"/>
      <c r="P121" s="205">
        <f t="shared" si="1"/>
        <v>5078427.96</v>
      </c>
      <c r="Q121" s="744">
        <f>+P122/P121</f>
        <v>9.4552224385595102E-2</v>
      </c>
    </row>
    <row r="122" spans="1:17" ht="15" customHeight="1" x14ac:dyDescent="0.3">
      <c r="A122" s="803"/>
      <c r="B122" s="51"/>
      <c r="C122" s="116" t="s">
        <v>97</v>
      </c>
      <c r="D122" s="51"/>
      <c r="E122" s="51"/>
      <c r="F122" s="273">
        <v>480176.66</v>
      </c>
      <c r="G122" s="51"/>
      <c r="H122" s="51"/>
      <c r="I122" s="51"/>
      <c r="J122" s="51"/>
      <c r="K122" s="77"/>
      <c r="L122" s="77"/>
      <c r="M122" s="77"/>
      <c r="N122" s="77"/>
      <c r="O122" s="77"/>
      <c r="P122" s="204">
        <f t="shared" si="1"/>
        <v>480176.66</v>
      </c>
      <c r="Q122" s="745"/>
    </row>
    <row r="123" spans="1:17" ht="15" customHeight="1" x14ac:dyDescent="0.3">
      <c r="A123" s="802" t="s">
        <v>283</v>
      </c>
      <c r="B123" s="51"/>
      <c r="C123" s="156" t="s">
        <v>98</v>
      </c>
      <c r="D123" s="158"/>
      <c r="E123" s="158"/>
      <c r="F123" s="272">
        <v>6760.32</v>
      </c>
      <c r="G123" s="158"/>
      <c r="H123" s="158"/>
      <c r="I123" s="158"/>
      <c r="J123" s="158"/>
      <c r="K123" s="159"/>
      <c r="L123" s="159"/>
      <c r="M123" s="159"/>
      <c r="N123" s="159"/>
      <c r="O123" s="159"/>
      <c r="P123" s="205">
        <f t="shared" si="1"/>
        <v>6760.32</v>
      </c>
      <c r="Q123" s="744">
        <f>+P124/P123</f>
        <v>0</v>
      </c>
    </row>
    <row r="124" spans="1:17" ht="15" customHeight="1" x14ac:dyDescent="0.3">
      <c r="A124" s="803"/>
      <c r="B124" s="51" t="s">
        <v>140</v>
      </c>
      <c r="C124" s="116" t="s">
        <v>97</v>
      </c>
      <c r="D124" s="51"/>
      <c r="E124" s="51"/>
      <c r="F124" s="273">
        <v>0</v>
      </c>
      <c r="G124" s="51"/>
      <c r="H124" s="51"/>
      <c r="I124" s="51"/>
      <c r="J124" s="51"/>
      <c r="K124" s="77"/>
      <c r="L124" s="77"/>
      <c r="M124" s="77"/>
      <c r="N124" s="77"/>
      <c r="O124" s="77"/>
      <c r="P124" s="204">
        <f t="shared" si="1"/>
        <v>0</v>
      </c>
      <c r="Q124" s="745"/>
    </row>
    <row r="125" spans="1:17" ht="15" customHeight="1" x14ac:dyDescent="0.3">
      <c r="A125" s="802" t="s">
        <v>239</v>
      </c>
      <c r="B125" s="51"/>
      <c r="C125" s="156" t="s">
        <v>98</v>
      </c>
      <c r="D125" s="158"/>
      <c r="E125" s="158"/>
      <c r="F125" s="272">
        <v>154019.76</v>
      </c>
      <c r="G125" s="158"/>
      <c r="H125" s="158"/>
      <c r="I125" s="158"/>
      <c r="J125" s="158"/>
      <c r="K125" s="159"/>
      <c r="L125" s="159"/>
      <c r="M125" s="159"/>
      <c r="N125" s="159"/>
      <c r="O125" s="159"/>
      <c r="P125" s="205">
        <f t="shared" si="1"/>
        <v>154019.76</v>
      </c>
      <c r="Q125" s="744">
        <f>+P126/P125</f>
        <v>0</v>
      </c>
    </row>
    <row r="126" spans="1:17" ht="15" customHeight="1" x14ac:dyDescent="0.3">
      <c r="A126" s="803"/>
      <c r="B126" s="51" t="s">
        <v>140</v>
      </c>
      <c r="C126" s="116" t="s">
        <v>97</v>
      </c>
      <c r="D126" s="51"/>
      <c r="E126" s="51"/>
      <c r="F126" s="273">
        <v>0</v>
      </c>
      <c r="G126" s="51"/>
      <c r="H126" s="51"/>
      <c r="I126" s="51"/>
      <c r="J126" s="51"/>
      <c r="K126" s="77"/>
      <c r="L126" s="77"/>
      <c r="M126" s="77"/>
      <c r="N126" s="77"/>
      <c r="O126" s="77"/>
      <c r="P126" s="204">
        <f t="shared" si="1"/>
        <v>0</v>
      </c>
      <c r="Q126" s="745"/>
    </row>
    <row r="127" spans="1:17" ht="15" customHeight="1" x14ac:dyDescent="0.3">
      <c r="A127" s="802" t="s">
        <v>240</v>
      </c>
      <c r="B127" s="51"/>
      <c r="C127" s="156" t="s">
        <v>98</v>
      </c>
      <c r="D127" s="158"/>
      <c r="E127" s="158"/>
      <c r="F127" s="272">
        <v>0</v>
      </c>
      <c r="G127" s="158"/>
      <c r="H127" s="158"/>
      <c r="I127" s="158"/>
      <c r="J127" s="158"/>
      <c r="K127" s="159"/>
      <c r="L127" s="159"/>
      <c r="M127" s="159"/>
      <c r="N127" s="159"/>
      <c r="O127" s="159"/>
      <c r="P127" s="205">
        <f t="shared" si="1"/>
        <v>0</v>
      </c>
      <c r="Q127" s="744" t="s">
        <v>241</v>
      </c>
    </row>
    <row r="128" spans="1:17" ht="15" customHeight="1" x14ac:dyDescent="0.3">
      <c r="A128" s="803"/>
      <c r="B128" s="51" t="s">
        <v>140</v>
      </c>
      <c r="C128" s="116" t="s">
        <v>97</v>
      </c>
      <c r="D128" s="51"/>
      <c r="E128" s="51"/>
      <c r="F128" s="273">
        <v>320</v>
      </c>
      <c r="G128" s="51"/>
      <c r="H128" s="51"/>
      <c r="I128" s="51"/>
      <c r="J128" s="51"/>
      <c r="K128" s="77"/>
      <c r="L128" s="77"/>
      <c r="M128" s="77"/>
      <c r="N128" s="77"/>
      <c r="O128" s="77"/>
      <c r="P128" s="204">
        <f t="shared" si="1"/>
        <v>320</v>
      </c>
      <c r="Q128" s="745"/>
    </row>
    <row r="129" spans="1:17" ht="15" customHeight="1" x14ac:dyDescent="0.3">
      <c r="A129" s="802" t="s">
        <v>284</v>
      </c>
      <c r="B129" s="51"/>
      <c r="C129" s="156" t="s">
        <v>98</v>
      </c>
      <c r="D129" s="158"/>
      <c r="E129" s="158"/>
      <c r="F129" s="272">
        <v>308.52</v>
      </c>
      <c r="G129" s="158"/>
      <c r="H129" s="158"/>
      <c r="I129" s="158"/>
      <c r="J129" s="158"/>
      <c r="K129" s="159"/>
      <c r="L129" s="159"/>
      <c r="M129" s="159"/>
      <c r="N129" s="159"/>
      <c r="O129" s="159"/>
      <c r="P129" s="205">
        <f t="shared" si="1"/>
        <v>308.52</v>
      </c>
      <c r="Q129" s="744">
        <f>+P130/P129</f>
        <v>0</v>
      </c>
    </row>
    <row r="130" spans="1:17" ht="15" customHeight="1" x14ac:dyDescent="0.3">
      <c r="A130" s="803"/>
      <c r="B130" s="51" t="s">
        <v>140</v>
      </c>
      <c r="C130" s="116" t="s">
        <v>97</v>
      </c>
      <c r="D130" s="51"/>
      <c r="E130" s="51"/>
      <c r="F130" s="273">
        <v>0</v>
      </c>
      <c r="G130" s="51"/>
      <c r="H130" s="51"/>
      <c r="I130" s="51"/>
      <c r="J130" s="51"/>
      <c r="K130" s="77"/>
      <c r="L130" s="77"/>
      <c r="M130" s="77"/>
      <c r="N130" s="77"/>
      <c r="O130" s="77"/>
      <c r="P130" s="204">
        <f t="shared" si="1"/>
        <v>0</v>
      </c>
      <c r="Q130" s="745"/>
    </row>
    <row r="131" spans="1:17" ht="15" customHeight="1" x14ac:dyDescent="0.3">
      <c r="A131" s="802" t="s">
        <v>243</v>
      </c>
      <c r="B131" s="51"/>
      <c r="C131" s="156" t="s">
        <v>98</v>
      </c>
      <c r="D131" s="158"/>
      <c r="E131" s="158"/>
      <c r="F131" s="272">
        <v>86649.48</v>
      </c>
      <c r="G131" s="158"/>
      <c r="H131" s="158"/>
      <c r="I131" s="158"/>
      <c r="J131" s="158"/>
      <c r="K131" s="159"/>
      <c r="L131" s="159"/>
      <c r="M131" s="159"/>
      <c r="N131" s="159"/>
      <c r="O131" s="159"/>
      <c r="P131" s="205">
        <f t="shared" si="1"/>
        <v>86649.48</v>
      </c>
      <c r="Q131" s="744">
        <f>+P132/P131</f>
        <v>0</v>
      </c>
    </row>
    <row r="132" spans="1:17" ht="15" customHeight="1" x14ac:dyDescent="0.3">
      <c r="A132" s="803"/>
      <c r="B132" s="51" t="s">
        <v>140</v>
      </c>
      <c r="C132" s="116" t="s">
        <v>97</v>
      </c>
      <c r="D132" s="51"/>
      <c r="E132" s="51"/>
      <c r="F132" s="273">
        <v>0</v>
      </c>
      <c r="G132" s="51"/>
      <c r="H132" s="51"/>
      <c r="I132" s="51"/>
      <c r="J132" s="51"/>
      <c r="K132" s="77"/>
      <c r="L132" s="77"/>
      <c r="M132" s="77"/>
      <c r="N132" s="77"/>
      <c r="O132" s="77"/>
      <c r="P132" s="204">
        <f t="shared" ref="P132:P163" si="2">+SUM(D132:O132)</f>
        <v>0</v>
      </c>
      <c r="Q132" s="745"/>
    </row>
    <row r="133" spans="1:17" ht="15" customHeight="1" x14ac:dyDescent="0.3">
      <c r="A133" s="802" t="s">
        <v>209</v>
      </c>
      <c r="B133" s="51"/>
      <c r="C133" s="156" t="s">
        <v>98</v>
      </c>
      <c r="D133" s="158"/>
      <c r="E133" s="158"/>
      <c r="F133" s="272">
        <v>1678.68</v>
      </c>
      <c r="G133" s="158"/>
      <c r="H133" s="158"/>
      <c r="I133" s="158"/>
      <c r="J133" s="158"/>
      <c r="K133" s="159"/>
      <c r="L133" s="159"/>
      <c r="M133" s="159"/>
      <c r="N133" s="159"/>
      <c r="O133" s="159"/>
      <c r="P133" s="205">
        <f t="shared" si="2"/>
        <v>1678.68</v>
      </c>
      <c r="Q133" s="181"/>
    </row>
    <row r="134" spans="1:17" ht="15" customHeight="1" x14ac:dyDescent="0.3">
      <c r="A134" s="803"/>
      <c r="B134" s="51" t="s">
        <v>140</v>
      </c>
      <c r="C134" s="116" t="s">
        <v>97</v>
      </c>
      <c r="D134" s="51"/>
      <c r="E134" s="51"/>
      <c r="F134" s="273">
        <v>626.64</v>
      </c>
      <c r="G134" s="51"/>
      <c r="H134" s="51"/>
      <c r="I134" s="51"/>
      <c r="J134" s="51"/>
      <c r="K134" s="77"/>
      <c r="L134" s="77"/>
      <c r="M134" s="77"/>
      <c r="N134" s="77"/>
      <c r="O134" s="77"/>
      <c r="P134" s="204">
        <f t="shared" si="2"/>
        <v>626.64</v>
      </c>
      <c r="Q134" s="182">
        <f>+P134/P133</f>
        <v>0.37329330188004861</v>
      </c>
    </row>
    <row r="135" spans="1:17" ht="28.5" customHeight="1" x14ac:dyDescent="0.3">
      <c r="A135" s="802" t="s">
        <v>242</v>
      </c>
      <c r="B135" s="51"/>
      <c r="C135" s="156" t="s">
        <v>98</v>
      </c>
      <c r="D135" s="158"/>
      <c r="E135" s="158"/>
      <c r="F135" s="272">
        <v>2802.48</v>
      </c>
      <c r="G135" s="158"/>
      <c r="H135" s="158"/>
      <c r="I135" s="158"/>
      <c r="J135" s="158"/>
      <c r="K135" s="159"/>
      <c r="L135" s="159"/>
      <c r="M135" s="159"/>
      <c r="N135" s="159"/>
      <c r="O135" s="159"/>
      <c r="P135" s="205">
        <f t="shared" si="2"/>
        <v>2802.48</v>
      </c>
      <c r="Q135" s="766">
        <f>+P136/P135</f>
        <v>3.2382033056435726</v>
      </c>
    </row>
    <row r="136" spans="1:17" ht="28.5" customHeight="1" x14ac:dyDescent="0.3">
      <c r="A136" s="803"/>
      <c r="B136" s="51" t="s">
        <v>140</v>
      </c>
      <c r="C136" s="116" t="s">
        <v>97</v>
      </c>
      <c r="D136" s="51"/>
      <c r="E136" s="51"/>
      <c r="F136" s="273">
        <v>9075</v>
      </c>
      <c r="G136" s="51"/>
      <c r="H136" s="51"/>
      <c r="I136" s="51"/>
      <c r="J136" s="51"/>
      <c r="K136" s="77"/>
      <c r="L136" s="77"/>
      <c r="M136" s="77"/>
      <c r="N136" s="77"/>
      <c r="O136" s="77"/>
      <c r="P136" s="204">
        <f t="shared" si="2"/>
        <v>9075</v>
      </c>
      <c r="Q136" s="767"/>
    </row>
    <row r="137" spans="1:17" ht="21.75" customHeight="1" x14ac:dyDescent="0.3">
      <c r="A137" s="802" t="s">
        <v>245</v>
      </c>
      <c r="B137" s="51"/>
      <c r="C137" s="156" t="s">
        <v>98</v>
      </c>
      <c r="D137" s="158"/>
      <c r="E137" s="158"/>
      <c r="F137" s="272">
        <v>0</v>
      </c>
      <c r="G137" s="158"/>
      <c r="H137" s="158"/>
      <c r="I137" s="158"/>
      <c r="J137" s="158"/>
      <c r="K137" s="159"/>
      <c r="L137" s="159"/>
      <c r="M137" s="159"/>
      <c r="N137" s="159"/>
      <c r="O137" s="159"/>
      <c r="P137" s="205">
        <f t="shared" si="2"/>
        <v>0</v>
      </c>
      <c r="Q137" s="744" t="s">
        <v>241</v>
      </c>
    </row>
    <row r="138" spans="1:17" ht="21.75" customHeight="1" x14ac:dyDescent="0.3">
      <c r="A138" s="803"/>
      <c r="B138" s="51" t="s">
        <v>140</v>
      </c>
      <c r="C138" s="116" t="s">
        <v>97</v>
      </c>
      <c r="D138" s="51"/>
      <c r="E138" s="51"/>
      <c r="F138" s="273">
        <v>336.21</v>
      </c>
      <c r="G138" s="51"/>
      <c r="H138" s="51"/>
      <c r="I138" s="51"/>
      <c r="J138" s="51"/>
      <c r="K138" s="77"/>
      <c r="L138" s="77"/>
      <c r="M138" s="77"/>
      <c r="N138" s="77"/>
      <c r="O138" s="77"/>
      <c r="P138" s="204">
        <f t="shared" si="2"/>
        <v>336.21</v>
      </c>
      <c r="Q138" s="745"/>
    </row>
    <row r="139" spans="1:17" ht="21.75" customHeight="1" x14ac:dyDescent="0.3">
      <c r="A139" s="802" t="s">
        <v>246</v>
      </c>
      <c r="B139" s="51"/>
      <c r="C139" s="156" t="s">
        <v>98</v>
      </c>
      <c r="D139" s="158"/>
      <c r="E139" s="158"/>
      <c r="F139" s="272">
        <v>77682.960000000006</v>
      </c>
      <c r="G139" s="158"/>
      <c r="H139" s="158"/>
      <c r="I139" s="158"/>
      <c r="J139" s="158"/>
      <c r="K139" s="159"/>
      <c r="L139" s="159"/>
      <c r="M139" s="159"/>
      <c r="N139" s="159"/>
      <c r="O139" s="159"/>
      <c r="P139" s="205">
        <f t="shared" si="2"/>
        <v>77682.960000000006</v>
      </c>
      <c r="Q139" s="744">
        <f>+P140/P139</f>
        <v>7.655668630546518E-2</v>
      </c>
    </row>
    <row r="140" spans="1:17" ht="21.75" customHeight="1" x14ac:dyDescent="0.3">
      <c r="A140" s="803"/>
      <c r="B140" s="51" t="s">
        <v>140</v>
      </c>
      <c r="C140" s="116" t="s">
        <v>97</v>
      </c>
      <c r="D140" s="51"/>
      <c r="E140" s="51"/>
      <c r="F140" s="273">
        <v>5947.15</v>
      </c>
      <c r="G140" s="51"/>
      <c r="H140" s="51"/>
      <c r="I140" s="51"/>
      <c r="J140" s="51"/>
      <c r="K140" s="77"/>
      <c r="L140" s="77"/>
      <c r="M140" s="77"/>
      <c r="N140" s="77"/>
      <c r="O140" s="77"/>
      <c r="P140" s="204">
        <f t="shared" si="2"/>
        <v>5947.15</v>
      </c>
      <c r="Q140" s="745"/>
    </row>
    <row r="141" spans="1:17" ht="23.25" customHeight="1" x14ac:dyDescent="0.3">
      <c r="A141" s="802" t="s">
        <v>247</v>
      </c>
      <c r="B141" s="51"/>
      <c r="C141" s="156" t="s">
        <v>98</v>
      </c>
      <c r="D141" s="158"/>
      <c r="E141" s="158"/>
      <c r="F141" s="272">
        <v>119479.92</v>
      </c>
      <c r="G141" s="158"/>
      <c r="H141" s="158"/>
      <c r="I141" s="158"/>
      <c r="J141" s="158"/>
      <c r="K141" s="159"/>
      <c r="L141" s="159"/>
      <c r="M141" s="159"/>
      <c r="N141" s="159"/>
      <c r="O141" s="159"/>
      <c r="P141" s="205">
        <f t="shared" si="2"/>
        <v>119479.92</v>
      </c>
      <c r="Q141" s="744">
        <f>+P142/P141</f>
        <v>0</v>
      </c>
    </row>
    <row r="142" spans="1:17" ht="23.25" customHeight="1" x14ac:dyDescent="0.3">
      <c r="A142" s="803"/>
      <c r="B142" s="51" t="s">
        <v>140</v>
      </c>
      <c r="C142" s="116" t="s">
        <v>97</v>
      </c>
      <c r="D142" s="51"/>
      <c r="E142" s="51"/>
      <c r="F142" s="273">
        <v>0</v>
      </c>
      <c r="G142" s="51"/>
      <c r="H142" s="51"/>
      <c r="I142" s="51"/>
      <c r="J142" s="51"/>
      <c r="K142" s="77"/>
      <c r="L142" s="77"/>
      <c r="M142" s="77"/>
      <c r="N142" s="77"/>
      <c r="O142" s="77"/>
      <c r="P142" s="204">
        <f t="shared" si="2"/>
        <v>0</v>
      </c>
      <c r="Q142" s="745"/>
    </row>
    <row r="143" spans="1:17" ht="21.75" customHeight="1" x14ac:dyDescent="0.3">
      <c r="A143" s="802" t="s">
        <v>253</v>
      </c>
      <c r="B143" s="51"/>
      <c r="C143" s="156" t="s">
        <v>98</v>
      </c>
      <c r="D143" s="158"/>
      <c r="E143" s="158"/>
      <c r="F143" s="272">
        <v>61026</v>
      </c>
      <c r="G143" s="158"/>
      <c r="H143" s="158"/>
      <c r="I143" s="158"/>
      <c r="J143" s="158"/>
      <c r="K143" s="159"/>
      <c r="L143" s="159"/>
      <c r="M143" s="159"/>
      <c r="N143" s="159"/>
      <c r="O143" s="159"/>
      <c r="P143" s="205">
        <f t="shared" si="2"/>
        <v>61026</v>
      </c>
      <c r="Q143" s="744">
        <f>+P144/P143</f>
        <v>0.10489168551109362</v>
      </c>
    </row>
    <row r="144" spans="1:17" ht="21.75" customHeight="1" x14ac:dyDescent="0.3">
      <c r="A144" s="803"/>
      <c r="B144" s="51" t="s">
        <v>140</v>
      </c>
      <c r="C144" s="116" t="s">
        <v>97</v>
      </c>
      <c r="D144" s="51"/>
      <c r="E144" s="51"/>
      <c r="F144" s="273">
        <v>6401.12</v>
      </c>
      <c r="G144" s="51"/>
      <c r="H144" s="51"/>
      <c r="I144" s="51"/>
      <c r="J144" s="51"/>
      <c r="K144" s="77"/>
      <c r="L144" s="77"/>
      <c r="M144" s="77"/>
      <c r="N144" s="77"/>
      <c r="O144" s="77"/>
      <c r="P144" s="204">
        <f t="shared" si="2"/>
        <v>6401.12</v>
      </c>
      <c r="Q144" s="745"/>
    </row>
    <row r="145" spans="1:17" ht="15" customHeight="1" x14ac:dyDescent="0.3">
      <c r="A145" s="802" t="s">
        <v>254</v>
      </c>
      <c r="B145" s="51" t="s">
        <v>396</v>
      </c>
      <c r="C145" s="156" t="s">
        <v>98</v>
      </c>
      <c r="D145" s="158"/>
      <c r="E145" s="158"/>
      <c r="F145" s="272">
        <v>860050.92</v>
      </c>
      <c r="G145" s="158"/>
      <c r="H145" s="158"/>
      <c r="I145" s="158"/>
      <c r="J145" s="158"/>
      <c r="K145" s="159"/>
      <c r="L145" s="159"/>
      <c r="M145" s="159"/>
      <c r="N145" s="159"/>
      <c r="O145" s="159"/>
      <c r="P145" s="205">
        <f t="shared" si="2"/>
        <v>860050.92</v>
      </c>
      <c r="Q145" s="744">
        <f>+P146/P145</f>
        <v>0</v>
      </c>
    </row>
    <row r="146" spans="1:17" ht="15" customHeight="1" x14ac:dyDescent="0.3">
      <c r="A146" s="803"/>
      <c r="B146" s="51"/>
      <c r="C146" s="116" t="s">
        <v>97</v>
      </c>
      <c r="D146" s="51"/>
      <c r="E146" s="51"/>
      <c r="F146" s="273">
        <v>0</v>
      </c>
      <c r="G146" s="51"/>
      <c r="H146" s="51"/>
      <c r="I146" s="51"/>
      <c r="J146" s="51"/>
      <c r="K146" s="77"/>
      <c r="L146" s="77"/>
      <c r="M146" s="77"/>
      <c r="N146" s="77"/>
      <c r="O146" s="77"/>
      <c r="P146" s="204">
        <f t="shared" si="2"/>
        <v>0</v>
      </c>
      <c r="Q146" s="745"/>
    </row>
    <row r="147" spans="1:17" ht="15" customHeight="1" x14ac:dyDescent="0.3">
      <c r="A147" s="802" t="s">
        <v>210</v>
      </c>
      <c r="B147" s="51"/>
      <c r="C147" s="156" t="s">
        <v>98</v>
      </c>
      <c r="D147" s="158"/>
      <c r="E147" s="158"/>
      <c r="F147" s="272">
        <v>6517317.7199999997</v>
      </c>
      <c r="G147" s="158"/>
      <c r="H147" s="158"/>
      <c r="I147" s="158"/>
      <c r="J147" s="158"/>
      <c r="K147" s="159"/>
      <c r="L147" s="159"/>
      <c r="M147" s="159"/>
      <c r="N147" s="159"/>
      <c r="O147" s="159"/>
      <c r="P147" s="205">
        <f t="shared" si="2"/>
        <v>6517317.7199999997</v>
      </c>
      <c r="Q147" s="744">
        <f>+P148/P147</f>
        <v>8.3552164156268885E-2</v>
      </c>
    </row>
    <row r="148" spans="1:17" ht="15" customHeight="1" x14ac:dyDescent="0.3">
      <c r="A148" s="803"/>
      <c r="B148" s="51" t="s">
        <v>344</v>
      </c>
      <c r="C148" s="116" t="s">
        <v>97</v>
      </c>
      <c r="D148" s="51"/>
      <c r="E148" s="51"/>
      <c r="F148" s="273">
        <v>544536</v>
      </c>
      <c r="G148" s="51"/>
      <c r="H148" s="51"/>
      <c r="I148" s="51"/>
      <c r="J148" s="51"/>
      <c r="K148" s="77"/>
      <c r="L148" s="77"/>
      <c r="M148" s="77"/>
      <c r="N148" s="77"/>
      <c r="O148" s="77"/>
      <c r="P148" s="204">
        <f t="shared" si="2"/>
        <v>544536</v>
      </c>
      <c r="Q148" s="745"/>
    </row>
    <row r="149" spans="1:17" ht="23.25" customHeight="1" x14ac:dyDescent="0.3">
      <c r="A149" s="802" t="s">
        <v>256</v>
      </c>
      <c r="B149" s="51"/>
      <c r="C149" s="156" t="s">
        <v>98</v>
      </c>
      <c r="D149" s="158"/>
      <c r="E149" s="158"/>
      <c r="F149" s="272">
        <v>237.48</v>
      </c>
      <c r="G149" s="158"/>
      <c r="H149" s="158"/>
      <c r="I149" s="158"/>
      <c r="J149" s="158"/>
      <c r="K149" s="159"/>
      <c r="L149" s="159"/>
      <c r="M149" s="159"/>
      <c r="N149" s="159"/>
      <c r="O149" s="159"/>
      <c r="P149" s="205">
        <f t="shared" si="2"/>
        <v>237.48</v>
      </c>
      <c r="Q149" s="744">
        <f>+P150/P149</f>
        <v>0</v>
      </c>
    </row>
    <row r="150" spans="1:17" ht="23.25" customHeight="1" x14ac:dyDescent="0.3">
      <c r="A150" s="803"/>
      <c r="B150" s="51" t="s">
        <v>140</v>
      </c>
      <c r="C150" s="116" t="s">
        <v>97</v>
      </c>
      <c r="D150" s="51"/>
      <c r="E150" s="51"/>
      <c r="F150" s="273">
        <v>0</v>
      </c>
      <c r="G150" s="51"/>
      <c r="H150" s="51"/>
      <c r="I150" s="51"/>
      <c r="J150" s="51"/>
      <c r="K150" s="77"/>
      <c r="L150" s="77"/>
      <c r="M150" s="77"/>
      <c r="N150" s="77"/>
      <c r="O150" s="77"/>
      <c r="P150" s="204">
        <f t="shared" si="2"/>
        <v>0</v>
      </c>
      <c r="Q150" s="745"/>
    </row>
    <row r="151" spans="1:17" ht="15" customHeight="1" x14ac:dyDescent="0.3">
      <c r="A151" s="802" t="s">
        <v>211</v>
      </c>
      <c r="B151" s="51"/>
      <c r="C151" s="156" t="s">
        <v>98</v>
      </c>
      <c r="D151" s="158"/>
      <c r="E151" s="158"/>
      <c r="F151" s="272">
        <v>0</v>
      </c>
      <c r="G151" s="158"/>
      <c r="H151" s="158"/>
      <c r="I151" s="158"/>
      <c r="J151" s="158"/>
      <c r="K151" s="159"/>
      <c r="L151" s="159"/>
      <c r="M151" s="159"/>
      <c r="N151" s="159"/>
      <c r="O151" s="159"/>
      <c r="P151" s="205">
        <f t="shared" si="2"/>
        <v>0</v>
      </c>
      <c r="Q151" s="744" t="s">
        <v>241</v>
      </c>
    </row>
    <row r="152" spans="1:17" ht="15" customHeight="1" x14ac:dyDescent="0.3">
      <c r="A152" s="803"/>
      <c r="B152" s="51" t="s">
        <v>293</v>
      </c>
      <c r="C152" s="116" t="s">
        <v>97</v>
      </c>
      <c r="D152" s="51"/>
      <c r="E152" s="51"/>
      <c r="F152" s="273">
        <v>18480</v>
      </c>
      <c r="G152" s="51"/>
      <c r="H152" s="51"/>
      <c r="I152" s="51"/>
      <c r="J152" s="51"/>
      <c r="K152" s="77"/>
      <c r="L152" s="77"/>
      <c r="M152" s="77"/>
      <c r="N152" s="77"/>
      <c r="O152" s="77"/>
      <c r="P152" s="204">
        <f t="shared" si="2"/>
        <v>18480</v>
      </c>
      <c r="Q152" s="745"/>
    </row>
    <row r="153" spans="1:17" ht="15" customHeight="1" x14ac:dyDescent="0.3">
      <c r="A153" s="809" t="s">
        <v>257</v>
      </c>
      <c r="B153" s="51"/>
      <c r="C153" s="156" t="s">
        <v>98</v>
      </c>
      <c r="D153" s="158"/>
      <c r="E153" s="158"/>
      <c r="F153" s="272">
        <v>2971473.03</v>
      </c>
      <c r="G153" s="158"/>
      <c r="H153" s="158"/>
      <c r="I153" s="158"/>
      <c r="J153" s="158"/>
      <c r="K153" s="159"/>
      <c r="L153" s="159"/>
      <c r="M153" s="159"/>
      <c r="N153" s="159"/>
      <c r="O153" s="159"/>
      <c r="P153" s="205">
        <f t="shared" si="2"/>
        <v>2971473.03</v>
      </c>
      <c r="Q153" s="744">
        <f>+P154/P153</f>
        <v>0.18534847681252556</v>
      </c>
    </row>
    <row r="154" spans="1:17" ht="15" customHeight="1" x14ac:dyDescent="0.3">
      <c r="A154" s="810"/>
      <c r="B154" s="51" t="s">
        <v>293</v>
      </c>
      <c r="C154" s="116" t="s">
        <v>97</v>
      </c>
      <c r="D154" s="51"/>
      <c r="E154" s="51"/>
      <c r="F154" s="273">
        <v>550758</v>
      </c>
      <c r="G154" s="51"/>
      <c r="H154" s="51"/>
      <c r="I154" s="51"/>
      <c r="J154" s="51"/>
      <c r="K154" s="77"/>
      <c r="L154" s="77"/>
      <c r="M154" s="77"/>
      <c r="N154" s="77"/>
      <c r="O154" s="77"/>
      <c r="P154" s="204">
        <f t="shared" si="2"/>
        <v>550758</v>
      </c>
      <c r="Q154" s="745"/>
    </row>
    <row r="155" spans="1:17" ht="15" customHeight="1" x14ac:dyDescent="0.3">
      <c r="A155" s="809" t="s">
        <v>258</v>
      </c>
      <c r="B155" s="51"/>
      <c r="C155" s="156" t="s">
        <v>98</v>
      </c>
      <c r="D155" s="158"/>
      <c r="E155" s="158"/>
      <c r="F155" s="272">
        <v>0</v>
      </c>
      <c r="G155" s="158"/>
      <c r="H155" s="158"/>
      <c r="I155" s="158"/>
      <c r="J155" s="158"/>
      <c r="K155" s="159"/>
      <c r="L155" s="159"/>
      <c r="M155" s="159"/>
      <c r="N155" s="159"/>
      <c r="O155" s="159"/>
      <c r="P155" s="205">
        <f t="shared" si="2"/>
        <v>0</v>
      </c>
      <c r="Q155" s="744" t="s">
        <v>241</v>
      </c>
    </row>
    <row r="156" spans="1:17" ht="15" customHeight="1" x14ac:dyDescent="0.3">
      <c r="A156" s="810"/>
      <c r="B156" s="51" t="s">
        <v>293</v>
      </c>
      <c r="C156" s="116" t="s">
        <v>97</v>
      </c>
      <c r="D156" s="51"/>
      <c r="E156" s="51"/>
      <c r="F156" s="273">
        <v>269908.94</v>
      </c>
      <c r="G156" s="51"/>
      <c r="H156" s="51"/>
      <c r="I156" s="51"/>
      <c r="J156" s="51"/>
      <c r="K156" s="77"/>
      <c r="L156" s="77"/>
      <c r="M156" s="77"/>
      <c r="N156" s="77"/>
      <c r="O156" s="77"/>
      <c r="P156" s="204">
        <f t="shared" si="2"/>
        <v>269908.94</v>
      </c>
      <c r="Q156" s="745"/>
    </row>
    <row r="157" spans="1:17" ht="15" customHeight="1" x14ac:dyDescent="0.3">
      <c r="A157" s="809" t="s">
        <v>260</v>
      </c>
      <c r="B157" s="51"/>
      <c r="C157" s="156" t="s">
        <v>98</v>
      </c>
      <c r="D157" s="158"/>
      <c r="E157" s="158"/>
      <c r="F157" s="272">
        <v>0</v>
      </c>
      <c r="G157" s="158"/>
      <c r="H157" s="158"/>
      <c r="I157" s="158"/>
      <c r="J157" s="158"/>
      <c r="K157" s="159"/>
      <c r="L157" s="159"/>
      <c r="M157" s="159"/>
      <c r="N157" s="159"/>
      <c r="O157" s="159"/>
      <c r="P157" s="205">
        <f t="shared" si="2"/>
        <v>0</v>
      </c>
      <c r="Q157" s="744" t="s">
        <v>241</v>
      </c>
    </row>
    <row r="158" spans="1:17" ht="15" customHeight="1" x14ac:dyDescent="0.3">
      <c r="A158" s="810"/>
      <c r="B158" s="51" t="s">
        <v>293</v>
      </c>
      <c r="C158" s="116" t="s">
        <v>97</v>
      </c>
      <c r="D158" s="51"/>
      <c r="E158" s="51"/>
      <c r="F158" s="273">
        <v>150</v>
      </c>
      <c r="G158" s="51"/>
      <c r="H158" s="51"/>
      <c r="I158" s="51"/>
      <c r="J158" s="51"/>
      <c r="K158" s="77"/>
      <c r="L158" s="77"/>
      <c r="M158" s="77"/>
      <c r="N158" s="77"/>
      <c r="O158" s="77"/>
      <c r="P158" s="204">
        <f t="shared" si="2"/>
        <v>150</v>
      </c>
      <c r="Q158" s="745"/>
    </row>
    <row r="159" spans="1:17" ht="33" customHeight="1" x14ac:dyDescent="0.3">
      <c r="A159" s="809" t="s">
        <v>261</v>
      </c>
      <c r="B159" s="51"/>
      <c r="C159" s="156" t="s">
        <v>98</v>
      </c>
      <c r="D159" s="158"/>
      <c r="E159" s="158"/>
      <c r="F159" s="272">
        <v>4092.72</v>
      </c>
      <c r="G159" s="158"/>
      <c r="H159" s="158"/>
      <c r="I159" s="158"/>
      <c r="J159" s="158"/>
      <c r="K159" s="159"/>
      <c r="L159" s="159"/>
      <c r="M159" s="159"/>
      <c r="N159" s="159"/>
      <c r="O159" s="159"/>
      <c r="P159" s="205">
        <f t="shared" si="2"/>
        <v>4092.72</v>
      </c>
      <c r="Q159" s="744">
        <f>+P160/P159</f>
        <v>0</v>
      </c>
    </row>
    <row r="160" spans="1:17" ht="33" customHeight="1" x14ac:dyDescent="0.3">
      <c r="A160" s="810"/>
      <c r="B160" s="51" t="s">
        <v>293</v>
      </c>
      <c r="C160" s="116" t="s">
        <v>97</v>
      </c>
      <c r="D160" s="51"/>
      <c r="E160" s="51"/>
      <c r="F160" s="273">
        <v>0</v>
      </c>
      <c r="G160" s="51"/>
      <c r="H160" s="51"/>
      <c r="I160" s="51"/>
      <c r="J160" s="51"/>
      <c r="K160" s="77"/>
      <c r="L160" s="77"/>
      <c r="M160" s="77"/>
      <c r="N160" s="77"/>
      <c r="O160" s="77"/>
      <c r="P160" s="204">
        <f t="shared" si="2"/>
        <v>0</v>
      </c>
      <c r="Q160" s="745"/>
    </row>
    <row r="161" spans="1:17" ht="15" customHeight="1" x14ac:dyDescent="0.3">
      <c r="A161" s="809" t="s">
        <v>262</v>
      </c>
      <c r="B161" s="51"/>
      <c r="C161" s="156" t="s">
        <v>98</v>
      </c>
      <c r="D161" s="158"/>
      <c r="E161" s="158"/>
      <c r="F161" s="272">
        <v>1232906.04</v>
      </c>
      <c r="G161" s="158"/>
      <c r="H161" s="158"/>
      <c r="I161" s="158"/>
      <c r="J161" s="158"/>
      <c r="K161" s="159"/>
      <c r="L161" s="159"/>
      <c r="M161" s="159"/>
      <c r="N161" s="159"/>
      <c r="O161" s="159"/>
      <c r="P161" s="205">
        <f t="shared" si="2"/>
        <v>1232906.04</v>
      </c>
      <c r="Q161" s="744">
        <f>+P162/P161</f>
        <v>7.6530763041764316E-2</v>
      </c>
    </row>
    <row r="162" spans="1:17" ht="15" customHeight="1" x14ac:dyDescent="0.3">
      <c r="A162" s="810"/>
      <c r="B162" s="51" t="s">
        <v>293</v>
      </c>
      <c r="C162" s="116" t="s">
        <v>97</v>
      </c>
      <c r="D162" s="51"/>
      <c r="E162" s="51"/>
      <c r="F162" s="273">
        <v>94355.24</v>
      </c>
      <c r="G162" s="51"/>
      <c r="H162" s="51"/>
      <c r="I162" s="51"/>
      <c r="J162" s="51"/>
      <c r="K162" s="77"/>
      <c r="L162" s="77"/>
      <c r="M162" s="77"/>
      <c r="N162" s="77"/>
      <c r="O162" s="77"/>
      <c r="P162" s="204">
        <f t="shared" si="2"/>
        <v>94355.24</v>
      </c>
      <c r="Q162" s="745"/>
    </row>
    <row r="163" spans="1:17" ht="21" customHeight="1" x14ac:dyDescent="0.3">
      <c r="A163" s="809" t="s">
        <v>285</v>
      </c>
      <c r="B163" s="51" t="s">
        <v>293</v>
      </c>
      <c r="C163" s="156" t="s">
        <v>98</v>
      </c>
      <c r="D163" s="158"/>
      <c r="E163" s="158"/>
      <c r="F163" s="272">
        <v>6959.88</v>
      </c>
      <c r="G163" s="158"/>
      <c r="H163" s="158"/>
      <c r="I163" s="158"/>
      <c r="J163" s="158"/>
      <c r="K163" s="159"/>
      <c r="L163" s="159"/>
      <c r="M163" s="159"/>
      <c r="N163" s="159"/>
      <c r="O163" s="159"/>
      <c r="P163" s="205">
        <f t="shared" si="2"/>
        <v>6959.88</v>
      </c>
      <c r="Q163" s="744">
        <f>+P164/P163</f>
        <v>0</v>
      </c>
    </row>
    <row r="164" spans="1:17" ht="21" customHeight="1" x14ac:dyDescent="0.3">
      <c r="A164" s="810"/>
      <c r="B164" s="51"/>
      <c r="C164" s="116" t="s">
        <v>97</v>
      </c>
      <c r="D164" s="51"/>
      <c r="E164" s="51"/>
      <c r="F164" s="273">
        <v>0</v>
      </c>
      <c r="G164" s="51"/>
      <c r="H164" s="51"/>
      <c r="I164" s="51"/>
      <c r="J164" s="51"/>
      <c r="K164" s="77"/>
      <c r="L164" s="77"/>
      <c r="M164" s="77"/>
      <c r="N164" s="77"/>
      <c r="O164" s="77"/>
      <c r="P164" s="204">
        <f t="shared" ref="P164:P182" si="3">+SUM(D164:O164)</f>
        <v>0</v>
      </c>
      <c r="Q164" s="745"/>
    </row>
    <row r="165" spans="1:17" ht="15" customHeight="1" x14ac:dyDescent="0.3">
      <c r="A165" s="809" t="s">
        <v>263</v>
      </c>
      <c r="B165" s="51" t="s">
        <v>293</v>
      </c>
      <c r="C165" s="156" t="s">
        <v>98</v>
      </c>
      <c r="D165" s="158"/>
      <c r="E165" s="158"/>
      <c r="F165" s="272">
        <v>3041465.8</v>
      </c>
      <c r="G165" s="158"/>
      <c r="H165" s="158"/>
      <c r="I165" s="158"/>
      <c r="J165" s="158"/>
      <c r="K165" s="159"/>
      <c r="L165" s="159"/>
      <c r="M165" s="159"/>
      <c r="N165" s="159"/>
      <c r="O165" s="159"/>
      <c r="P165" s="205">
        <f t="shared" si="3"/>
        <v>3041465.8</v>
      </c>
      <c r="Q165" s="744">
        <f>+P166/P165</f>
        <v>0</v>
      </c>
    </row>
    <row r="166" spans="1:17" ht="15" customHeight="1" x14ac:dyDescent="0.3">
      <c r="A166" s="810"/>
      <c r="B166" s="51"/>
      <c r="C166" s="116" t="s">
        <v>97</v>
      </c>
      <c r="D166" s="51"/>
      <c r="E166" s="51"/>
      <c r="F166" s="273">
        <v>0</v>
      </c>
      <c r="G166" s="51"/>
      <c r="H166" s="51"/>
      <c r="I166" s="51"/>
      <c r="J166" s="51"/>
      <c r="K166" s="77"/>
      <c r="L166" s="77"/>
      <c r="M166" s="77"/>
      <c r="N166" s="77"/>
      <c r="O166" s="77"/>
      <c r="P166" s="204">
        <f t="shared" si="3"/>
        <v>0</v>
      </c>
      <c r="Q166" s="745"/>
    </row>
    <row r="167" spans="1:17" ht="15" customHeight="1" x14ac:dyDescent="0.3">
      <c r="A167" s="809" t="s">
        <v>286</v>
      </c>
      <c r="B167" s="51"/>
      <c r="C167" s="156" t="s">
        <v>98</v>
      </c>
      <c r="D167" s="158"/>
      <c r="E167" s="158"/>
      <c r="F167" s="272">
        <v>30710485.84</v>
      </c>
      <c r="G167" s="158"/>
      <c r="H167" s="158"/>
      <c r="I167" s="158"/>
      <c r="J167" s="158"/>
      <c r="K167" s="159"/>
      <c r="L167" s="159"/>
      <c r="M167" s="159"/>
      <c r="N167" s="159"/>
      <c r="O167" s="159"/>
      <c r="P167" s="205">
        <f t="shared" si="3"/>
        <v>30710485.84</v>
      </c>
      <c r="Q167" s="744">
        <f>+P168/P167</f>
        <v>0.20864534782625244</v>
      </c>
    </row>
    <row r="168" spans="1:17" ht="15" customHeight="1" x14ac:dyDescent="0.3">
      <c r="A168" s="810"/>
      <c r="B168" s="51" t="s">
        <v>353</v>
      </c>
      <c r="C168" s="116" t="s">
        <v>97</v>
      </c>
      <c r="D168" s="51"/>
      <c r="E168" s="51"/>
      <c r="F168" s="273">
        <v>6407600</v>
      </c>
      <c r="G168" s="51"/>
      <c r="H168" s="51"/>
      <c r="I168" s="51"/>
      <c r="J168" s="51"/>
      <c r="K168" s="77"/>
      <c r="L168" s="77"/>
      <c r="M168" s="77"/>
      <c r="N168" s="77"/>
      <c r="O168" s="77"/>
      <c r="P168" s="204">
        <f t="shared" si="3"/>
        <v>6407600</v>
      </c>
      <c r="Q168" s="745"/>
    </row>
    <row r="169" spans="1:17" ht="15" customHeight="1" x14ac:dyDescent="0.3">
      <c r="A169" s="809" t="s">
        <v>266</v>
      </c>
      <c r="B169" s="51"/>
      <c r="C169" s="156" t="s">
        <v>98</v>
      </c>
      <c r="D169" s="158"/>
      <c r="E169" s="158"/>
      <c r="F169" s="272">
        <v>0</v>
      </c>
      <c r="G169" s="158"/>
      <c r="H169" s="158"/>
      <c r="I169" s="158"/>
      <c r="J169" s="158"/>
      <c r="K169" s="159"/>
      <c r="L169" s="159"/>
      <c r="M169" s="159"/>
      <c r="N169" s="159"/>
      <c r="O169" s="159"/>
      <c r="P169" s="205">
        <f t="shared" si="3"/>
        <v>0</v>
      </c>
      <c r="Q169" s="744" t="s">
        <v>241</v>
      </c>
    </row>
    <row r="170" spans="1:17" ht="15" customHeight="1" x14ac:dyDescent="0.3">
      <c r="A170" s="810"/>
      <c r="B170" s="51" t="s">
        <v>397</v>
      </c>
      <c r="C170" s="116" t="s">
        <v>97</v>
      </c>
      <c r="D170" s="51"/>
      <c r="E170" s="51"/>
      <c r="F170" s="273">
        <v>60140.23</v>
      </c>
      <c r="G170" s="51"/>
      <c r="H170" s="51"/>
      <c r="I170" s="51"/>
      <c r="J170" s="51"/>
      <c r="K170" s="77"/>
      <c r="L170" s="77"/>
      <c r="M170" s="77"/>
      <c r="N170" s="77"/>
      <c r="O170" s="77"/>
      <c r="P170" s="204">
        <f t="shared" si="3"/>
        <v>60140.23</v>
      </c>
      <c r="Q170" s="745"/>
    </row>
    <row r="171" spans="1:17" ht="15" customHeight="1" x14ac:dyDescent="0.3">
      <c r="A171" s="802" t="s">
        <v>267</v>
      </c>
      <c r="B171" s="51"/>
      <c r="C171" s="156" t="s">
        <v>98</v>
      </c>
      <c r="D171" s="158"/>
      <c r="E171" s="158"/>
      <c r="F171" s="272">
        <v>7429.56</v>
      </c>
      <c r="G171" s="158"/>
      <c r="H171" s="158"/>
      <c r="I171" s="158"/>
      <c r="J171" s="158"/>
      <c r="K171" s="159"/>
      <c r="L171" s="159"/>
      <c r="M171" s="159"/>
      <c r="N171" s="159"/>
      <c r="O171" s="159"/>
      <c r="P171" s="205">
        <f t="shared" si="3"/>
        <v>7429.56</v>
      </c>
      <c r="Q171" s="744">
        <f>+P172/P171</f>
        <v>0</v>
      </c>
    </row>
    <row r="172" spans="1:17" ht="15" customHeight="1" x14ac:dyDescent="0.3">
      <c r="A172" s="803"/>
      <c r="B172" s="51" t="s">
        <v>342</v>
      </c>
      <c r="C172" s="116" t="s">
        <v>97</v>
      </c>
      <c r="D172" s="51"/>
      <c r="E172" s="51"/>
      <c r="F172" s="273">
        <v>0</v>
      </c>
      <c r="G172" s="51"/>
      <c r="H172" s="51"/>
      <c r="I172" s="51"/>
      <c r="J172" s="51"/>
      <c r="K172" s="77"/>
      <c r="L172" s="77"/>
      <c r="M172" s="77"/>
      <c r="N172" s="77"/>
      <c r="O172" s="77"/>
      <c r="P172" s="204">
        <f t="shared" si="3"/>
        <v>0</v>
      </c>
      <c r="Q172" s="745"/>
    </row>
    <row r="173" spans="1:17" ht="23.25" customHeight="1" x14ac:dyDescent="0.3">
      <c r="A173" s="802" t="s">
        <v>268</v>
      </c>
      <c r="B173" s="51"/>
      <c r="C173" s="156" t="s">
        <v>98</v>
      </c>
      <c r="D173" s="158"/>
      <c r="E173" s="158"/>
      <c r="F173" s="272">
        <v>172110.72</v>
      </c>
      <c r="G173" s="158"/>
      <c r="H173" s="158"/>
      <c r="I173" s="158"/>
      <c r="J173" s="158"/>
      <c r="K173" s="159"/>
      <c r="L173" s="159"/>
      <c r="M173" s="159"/>
      <c r="N173" s="159"/>
      <c r="O173" s="159"/>
      <c r="P173" s="205">
        <f t="shared" si="3"/>
        <v>172110.72</v>
      </c>
      <c r="Q173" s="744">
        <f>+P174/P173</f>
        <v>0.24221495325799577</v>
      </c>
    </row>
    <row r="174" spans="1:17" ht="23.25" customHeight="1" x14ac:dyDescent="0.3">
      <c r="A174" s="803"/>
      <c r="B174" s="51" t="s">
        <v>353</v>
      </c>
      <c r="C174" s="116" t="s">
        <v>97</v>
      </c>
      <c r="D174" s="51"/>
      <c r="E174" s="51"/>
      <c r="F174" s="273">
        <v>41687.79</v>
      </c>
      <c r="G174" s="51"/>
      <c r="H174" s="51"/>
      <c r="I174" s="51"/>
      <c r="J174" s="51"/>
      <c r="K174" s="77"/>
      <c r="L174" s="77"/>
      <c r="M174" s="77"/>
      <c r="N174" s="77"/>
      <c r="O174" s="77"/>
      <c r="P174" s="204">
        <f t="shared" si="3"/>
        <v>41687.79</v>
      </c>
      <c r="Q174" s="745"/>
    </row>
    <row r="175" spans="1:17" ht="15" customHeight="1" x14ac:dyDescent="0.3">
      <c r="A175" s="802" t="s">
        <v>287</v>
      </c>
      <c r="B175" s="51"/>
      <c r="C175" s="156" t="s">
        <v>98</v>
      </c>
      <c r="D175" s="158"/>
      <c r="E175" s="158"/>
      <c r="F175" s="272">
        <v>40043923.399999999</v>
      </c>
      <c r="G175" s="158"/>
      <c r="H175" s="158"/>
      <c r="I175" s="158"/>
      <c r="J175" s="158"/>
      <c r="K175" s="159"/>
      <c r="L175" s="159"/>
      <c r="M175" s="159"/>
      <c r="N175" s="159"/>
      <c r="O175" s="159"/>
      <c r="P175" s="205">
        <f t="shared" si="3"/>
        <v>40043923.399999999</v>
      </c>
      <c r="Q175" s="744">
        <f>+P176/P175</f>
        <v>0.14619511034225982</v>
      </c>
    </row>
    <row r="176" spans="1:17" ht="15" customHeight="1" x14ac:dyDescent="0.3">
      <c r="A176" s="803"/>
      <c r="B176" s="51" t="s">
        <v>293</v>
      </c>
      <c r="C176" s="116" t="s">
        <v>97</v>
      </c>
      <c r="D176" s="51"/>
      <c r="E176" s="51"/>
      <c r="F176" s="273">
        <v>5854225.7999999998</v>
      </c>
      <c r="G176" s="51"/>
      <c r="H176" s="51"/>
      <c r="I176" s="51"/>
      <c r="J176" s="51"/>
      <c r="K176" s="77"/>
      <c r="L176" s="77"/>
      <c r="M176" s="77"/>
      <c r="N176" s="77"/>
      <c r="O176" s="77"/>
      <c r="P176" s="204">
        <f t="shared" si="3"/>
        <v>5854225.7999999998</v>
      </c>
      <c r="Q176" s="745"/>
    </row>
    <row r="177" spans="1:17" ht="15" customHeight="1" x14ac:dyDescent="0.3">
      <c r="A177" s="802" t="s">
        <v>269</v>
      </c>
      <c r="B177" s="51"/>
      <c r="C177" s="156" t="s">
        <v>98</v>
      </c>
      <c r="D177" s="158"/>
      <c r="E177" s="158"/>
      <c r="F177" s="272">
        <v>0</v>
      </c>
      <c r="G177" s="158"/>
      <c r="H177" s="158"/>
      <c r="I177" s="158"/>
      <c r="J177" s="158"/>
      <c r="K177" s="159"/>
      <c r="L177" s="159"/>
      <c r="M177" s="159"/>
      <c r="N177" s="159"/>
      <c r="O177" s="159"/>
      <c r="P177" s="205">
        <f t="shared" si="3"/>
        <v>0</v>
      </c>
      <c r="Q177" s="744" t="s">
        <v>241</v>
      </c>
    </row>
    <row r="178" spans="1:17" ht="15" customHeight="1" x14ac:dyDescent="0.3">
      <c r="A178" s="803"/>
      <c r="B178" s="51" t="s">
        <v>140</v>
      </c>
      <c r="C178" s="116" t="s">
        <v>97</v>
      </c>
      <c r="D178" s="51"/>
      <c r="E178" s="51"/>
      <c r="F178" s="273">
        <v>8900</v>
      </c>
      <c r="G178" s="51"/>
      <c r="H178" s="51"/>
      <c r="I178" s="51"/>
      <c r="J178" s="51"/>
      <c r="K178" s="77"/>
      <c r="L178" s="77"/>
      <c r="M178" s="77"/>
      <c r="N178" s="77"/>
      <c r="O178" s="77"/>
      <c r="P178" s="204">
        <f t="shared" si="3"/>
        <v>8900</v>
      </c>
      <c r="Q178" s="745"/>
    </row>
    <row r="179" spans="1:17" ht="15" customHeight="1" x14ac:dyDescent="0.3">
      <c r="A179" s="802" t="s">
        <v>288</v>
      </c>
      <c r="B179" s="51"/>
      <c r="C179" s="156" t="s">
        <v>98</v>
      </c>
      <c r="D179" s="158"/>
      <c r="E179" s="158"/>
      <c r="F179" s="272">
        <v>242451.36</v>
      </c>
      <c r="G179" s="158"/>
      <c r="H179" s="158"/>
      <c r="I179" s="158"/>
      <c r="J179" s="158"/>
      <c r="K179" s="159"/>
      <c r="L179" s="159"/>
      <c r="M179" s="159"/>
      <c r="N179" s="159"/>
      <c r="O179" s="159"/>
      <c r="P179" s="205">
        <f t="shared" si="3"/>
        <v>242451.36</v>
      </c>
      <c r="Q179" s="744">
        <f>+P180/P179</f>
        <v>0</v>
      </c>
    </row>
    <row r="180" spans="1:17" ht="15" customHeight="1" x14ac:dyDescent="0.3">
      <c r="A180" s="803"/>
      <c r="B180" s="51" t="s">
        <v>140</v>
      </c>
      <c r="C180" s="116" t="s">
        <v>97</v>
      </c>
      <c r="D180" s="51"/>
      <c r="E180" s="51"/>
      <c r="F180" s="273">
        <v>0</v>
      </c>
      <c r="G180" s="51"/>
      <c r="H180" s="51"/>
      <c r="I180" s="51"/>
      <c r="J180" s="51"/>
      <c r="K180" s="77"/>
      <c r="L180" s="77"/>
      <c r="M180" s="77"/>
      <c r="N180" s="77"/>
      <c r="O180" s="77"/>
      <c r="P180" s="204">
        <f t="shared" si="3"/>
        <v>0</v>
      </c>
      <c r="Q180" s="745"/>
    </row>
    <row r="181" spans="1:17" ht="15" customHeight="1" x14ac:dyDescent="0.3">
      <c r="A181" s="802" t="s">
        <v>289</v>
      </c>
      <c r="B181" s="51"/>
      <c r="C181" s="156" t="s">
        <v>98</v>
      </c>
      <c r="D181" s="158"/>
      <c r="E181" s="158"/>
      <c r="F181" s="272">
        <v>2291161.58</v>
      </c>
      <c r="G181" s="158"/>
      <c r="H181" s="158"/>
      <c r="I181" s="158"/>
      <c r="J181" s="158"/>
      <c r="K181" s="159"/>
      <c r="L181" s="159"/>
      <c r="M181" s="159"/>
      <c r="N181" s="159"/>
      <c r="O181" s="159"/>
      <c r="P181" s="205">
        <f t="shared" si="3"/>
        <v>2291161.58</v>
      </c>
      <c r="Q181" s="744">
        <f>+P182/P181</f>
        <v>0</v>
      </c>
    </row>
    <row r="182" spans="1:17" ht="15" customHeight="1" x14ac:dyDescent="0.3">
      <c r="A182" s="803"/>
      <c r="B182" s="51" t="s">
        <v>354</v>
      </c>
      <c r="C182" s="116" t="s">
        <v>97</v>
      </c>
      <c r="D182" s="51"/>
      <c r="E182" s="51"/>
      <c r="F182" s="273">
        <v>0</v>
      </c>
      <c r="G182" s="51"/>
      <c r="H182" s="51"/>
      <c r="I182" s="51"/>
      <c r="J182" s="51"/>
      <c r="K182" s="77"/>
      <c r="L182" s="77"/>
      <c r="M182" s="77"/>
      <c r="N182" s="77"/>
      <c r="O182" s="77"/>
      <c r="P182" s="204">
        <f t="shared" si="3"/>
        <v>0</v>
      </c>
      <c r="Q182" s="745"/>
    </row>
    <row r="183" spans="1:17" ht="14.25" customHeight="1" x14ac:dyDescent="0.3">
      <c r="A183" s="155"/>
      <c r="B183" s="155"/>
      <c r="C183" s="160"/>
      <c r="D183" s="155"/>
      <c r="E183" s="155"/>
      <c r="F183" s="274"/>
      <c r="G183" s="155"/>
      <c r="H183" s="155"/>
      <c r="I183" s="155"/>
      <c r="J183" s="155"/>
      <c r="K183" s="162"/>
      <c r="L183" s="162"/>
      <c r="M183" s="162"/>
      <c r="N183" s="162"/>
      <c r="O183" s="162"/>
      <c r="P183" s="206"/>
      <c r="Q183" s="183"/>
    </row>
    <row r="184" spans="1:17" ht="26.25" customHeight="1" x14ac:dyDescent="0.3">
      <c r="A184" s="804" t="s">
        <v>214</v>
      </c>
      <c r="B184" s="806"/>
      <c r="C184" s="186" t="s">
        <v>98</v>
      </c>
      <c r="D184" s="187"/>
      <c r="E184" s="185"/>
      <c r="F184" s="291">
        <f>+F93+F95+F97+F99+F101+F103+F105+F107+F109+F111+F113+F115+F117+F119+F121+F123+F125+F129+F131+F133+F135+F139+F141+F143+F145+F147+F149+F153+F159+F161+F163+F165+F167+F171+F173+F175+F179+F181</f>
        <v>104317296.86</v>
      </c>
      <c r="G184" s="185"/>
      <c r="H184" s="185"/>
      <c r="I184" s="185"/>
      <c r="J184" s="185"/>
      <c r="K184" s="188"/>
      <c r="L184" s="188"/>
      <c r="M184" s="188"/>
      <c r="N184" s="188"/>
      <c r="O184" s="188"/>
      <c r="P184" s="292">
        <f>+SUM(D184:O184)</f>
        <v>104317296.86</v>
      </c>
      <c r="Q184" s="807">
        <f>+(P185/P184)*100</f>
        <v>15.681959322579782</v>
      </c>
    </row>
    <row r="185" spans="1:17" ht="26.25" customHeight="1" x14ac:dyDescent="0.3">
      <c r="A185" s="805"/>
      <c r="B185" s="754"/>
      <c r="C185" s="184" t="s">
        <v>97</v>
      </c>
      <c r="D185" s="176"/>
      <c r="E185" s="174"/>
      <c r="F185" s="286">
        <f>+F94+F96+F102+F104+F106+F110+F112+F120+F122+F128+F134+F136+F138+F140+F144+F148+F152+F154+F156+F158+F162+F168+F170+F174+F176+F178</f>
        <v>16358996.059999999</v>
      </c>
      <c r="G185" s="174"/>
      <c r="H185" s="174"/>
      <c r="I185" s="174"/>
      <c r="J185" s="174"/>
      <c r="K185" s="177"/>
      <c r="L185" s="177"/>
      <c r="M185" s="177"/>
      <c r="N185" s="208"/>
      <c r="O185" s="177"/>
      <c r="P185" s="290">
        <f>+SUM(D185:O185)</f>
        <v>16358996.059999999</v>
      </c>
      <c r="Q185" s="808"/>
    </row>
    <row r="186" spans="1:17" x14ac:dyDescent="0.3">
      <c r="A186" s="755" t="s">
        <v>95</v>
      </c>
      <c r="B186" s="756"/>
      <c r="C186" s="756"/>
      <c r="D186" s="759"/>
      <c r="E186" s="759"/>
      <c r="F186" s="759"/>
      <c r="G186" s="759"/>
      <c r="H186" s="759"/>
      <c r="I186" s="759"/>
      <c r="J186" s="759"/>
      <c r="K186" s="759"/>
      <c r="L186" s="759"/>
      <c r="M186" s="759"/>
      <c r="N186" s="759"/>
      <c r="O186" s="759"/>
      <c r="P186" s="759"/>
      <c r="Q186" s="760"/>
    </row>
    <row r="187" spans="1:17" ht="68.25" customHeight="1" x14ac:dyDescent="0.3">
      <c r="A187" s="757"/>
      <c r="B187" s="758"/>
      <c r="C187" s="758"/>
      <c r="D187" s="761"/>
      <c r="E187" s="761"/>
      <c r="F187" s="761"/>
      <c r="G187" s="761"/>
      <c r="H187" s="761"/>
      <c r="I187" s="761"/>
      <c r="J187" s="761"/>
      <c r="K187" s="761"/>
      <c r="L187" s="761"/>
      <c r="M187" s="761"/>
      <c r="N187" s="761"/>
      <c r="O187" s="761"/>
      <c r="P187" s="761"/>
      <c r="Q187" s="762"/>
    </row>
    <row r="188" spans="1:17" x14ac:dyDescent="0.3">
      <c r="A188" s="70"/>
      <c r="Q188" s="74"/>
    </row>
    <row r="189" spans="1:17" x14ac:dyDescent="0.3">
      <c r="A189" s="763" t="s">
        <v>96</v>
      </c>
      <c r="B189" s="764"/>
      <c r="C189" s="764"/>
      <c r="D189" s="764"/>
      <c r="Q189" s="74"/>
    </row>
    <row r="190" spans="1:17" x14ac:dyDescent="0.3">
      <c r="A190" s="70"/>
      <c r="Q190" s="74"/>
    </row>
    <row r="191" spans="1:17" ht="15" thickBot="1" x14ac:dyDescent="0.35">
      <c r="A191" s="94"/>
      <c r="B191" s="95"/>
      <c r="C191" s="95"/>
      <c r="D191" s="95"/>
      <c r="E191" s="95"/>
      <c r="F191" s="95"/>
      <c r="G191" s="95"/>
      <c r="H191" s="95"/>
      <c r="I191" s="95"/>
      <c r="J191" s="95"/>
      <c r="K191" s="95"/>
      <c r="L191" s="95"/>
      <c r="M191" s="95"/>
      <c r="N191" s="95"/>
      <c r="O191" s="95"/>
      <c r="P191" s="207"/>
      <c r="Q191" s="96"/>
    </row>
  </sheetData>
  <mergeCells count="267">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C38:D38"/>
    <mergeCell ref="F38:G38"/>
    <mergeCell ref="H38:I38"/>
    <mergeCell ref="J38:K38"/>
    <mergeCell ref="L38:M38"/>
    <mergeCell ref="P39:Q39"/>
    <mergeCell ref="N40:O40"/>
    <mergeCell ref="N41:O41"/>
    <mergeCell ref="N42:O42"/>
    <mergeCell ref="A47:B47"/>
    <mergeCell ref="C47:Q47"/>
    <mergeCell ref="A49:Q49"/>
    <mergeCell ref="C50:D50"/>
    <mergeCell ref="F50:G50"/>
    <mergeCell ref="H50:I50"/>
    <mergeCell ref="J50:K50"/>
    <mergeCell ref="L50:M50"/>
    <mergeCell ref="A43:Q43"/>
    <mergeCell ref="A44:Q44"/>
    <mergeCell ref="A45:B45"/>
    <mergeCell ref="C45:Q45"/>
    <mergeCell ref="A46:B46"/>
    <mergeCell ref="C46:Q46"/>
    <mergeCell ref="C53:D53"/>
    <mergeCell ref="F53:G53"/>
    <mergeCell ref="H53:I53"/>
    <mergeCell ref="J53:K53"/>
    <mergeCell ref="L53:M53"/>
    <mergeCell ref="P54:Q54"/>
    <mergeCell ref="N55:O55"/>
    <mergeCell ref="A51:Q51"/>
    <mergeCell ref="C52:D52"/>
    <mergeCell ref="F52:G52"/>
    <mergeCell ref="H52:I52"/>
    <mergeCell ref="J52:K52"/>
    <mergeCell ref="L52:M52"/>
    <mergeCell ref="N69:O69"/>
    <mergeCell ref="N70:O70"/>
    <mergeCell ref="A56:O56"/>
    <mergeCell ref="P56:Q56"/>
    <mergeCell ref="A58:Q58"/>
    <mergeCell ref="A59:Q59"/>
    <mergeCell ref="A60:Q60"/>
    <mergeCell ref="A61:B61"/>
    <mergeCell ref="C61:Q61"/>
    <mergeCell ref="C67:D67"/>
    <mergeCell ref="F67:G67"/>
    <mergeCell ref="H67:I67"/>
    <mergeCell ref="J67:K67"/>
    <mergeCell ref="L67:M67"/>
    <mergeCell ref="P68:Q68"/>
    <mergeCell ref="A62:B62"/>
    <mergeCell ref="C62:Q62"/>
    <mergeCell ref="A63:B63"/>
    <mergeCell ref="C63:Q63"/>
    <mergeCell ref="A65:Q65"/>
    <mergeCell ref="C66:D66"/>
    <mergeCell ref="F66:G66"/>
    <mergeCell ref="H66:I66"/>
    <mergeCell ref="J66:K66"/>
    <mergeCell ref="L66:M66"/>
    <mergeCell ref="A82:O82"/>
    <mergeCell ref="P82:Q82"/>
    <mergeCell ref="A84:C85"/>
    <mergeCell ref="D84:Q85"/>
    <mergeCell ref="C78:D78"/>
    <mergeCell ref="F78:G78"/>
    <mergeCell ref="H78:I78"/>
    <mergeCell ref="J78:K78"/>
    <mergeCell ref="L78:M78"/>
    <mergeCell ref="P79:Q79"/>
    <mergeCell ref="N80:O80"/>
    <mergeCell ref="A74:B74"/>
    <mergeCell ref="C74:Q74"/>
    <mergeCell ref="A76:Q76"/>
    <mergeCell ref="C77:D77"/>
    <mergeCell ref="F77:G77"/>
    <mergeCell ref="H77:I77"/>
    <mergeCell ref="J77:K77"/>
    <mergeCell ref="L77:M77"/>
    <mergeCell ref="A71:Q71"/>
    <mergeCell ref="A72:B72"/>
    <mergeCell ref="C72:Q72"/>
    <mergeCell ref="A73:B73"/>
    <mergeCell ref="C73:Q73"/>
    <mergeCell ref="A87:D87"/>
    <mergeCell ref="A90:Q90"/>
    <mergeCell ref="A91:A92"/>
    <mergeCell ref="B91:B92"/>
    <mergeCell ref="C91:O91"/>
    <mergeCell ref="P91:P92"/>
    <mergeCell ref="Q91:Q92"/>
    <mergeCell ref="Q103:Q104"/>
    <mergeCell ref="Q105:Q106"/>
    <mergeCell ref="A121:A122"/>
    <mergeCell ref="A123:A124"/>
    <mergeCell ref="A125:A126"/>
    <mergeCell ref="A93:A94"/>
    <mergeCell ref="B93:B94"/>
    <mergeCell ref="Q93:Q94"/>
    <mergeCell ref="A95:A96"/>
    <mergeCell ref="B95:B96"/>
    <mergeCell ref="Q95:Q96"/>
    <mergeCell ref="Q107:Q108"/>
    <mergeCell ref="Q109:Q110"/>
    <mergeCell ref="Q111:Q112"/>
    <mergeCell ref="Q113:Q114"/>
    <mergeCell ref="Q115:Q116"/>
    <mergeCell ref="Q117:Q118"/>
    <mergeCell ref="Q119:Q120"/>
    <mergeCell ref="A141:A142"/>
    <mergeCell ref="A143:A144"/>
    <mergeCell ref="A145:A146"/>
    <mergeCell ref="A186:C187"/>
    <mergeCell ref="D186:Q187"/>
    <mergeCell ref="A189:D189"/>
    <mergeCell ref="A97:A98"/>
    <mergeCell ref="B97:B98"/>
    <mergeCell ref="Q97:Q98"/>
    <mergeCell ref="A99:A100"/>
    <mergeCell ref="B99:B100"/>
    <mergeCell ref="Q99:Q100"/>
    <mergeCell ref="A101:A102"/>
    <mergeCell ref="Q101:Q102"/>
    <mergeCell ref="A103:A104"/>
    <mergeCell ref="A105:A106"/>
    <mergeCell ref="A107:A108"/>
    <mergeCell ref="A109:A110"/>
    <mergeCell ref="A111:A112"/>
    <mergeCell ref="A113:A114"/>
    <mergeCell ref="A115:A116"/>
    <mergeCell ref="A117:A118"/>
    <mergeCell ref="A119:A120"/>
    <mergeCell ref="A173:A174"/>
    <mergeCell ref="A171:A172"/>
    <mergeCell ref="A147:A148"/>
    <mergeCell ref="A149:A150"/>
    <mergeCell ref="Q121:Q122"/>
    <mergeCell ref="Q123:Q124"/>
    <mergeCell ref="Q125:Q126"/>
    <mergeCell ref="Q127:Q128"/>
    <mergeCell ref="Q129:Q130"/>
    <mergeCell ref="Q131:Q132"/>
    <mergeCell ref="Q135:Q136"/>
    <mergeCell ref="Q137:Q138"/>
    <mergeCell ref="Q139:Q140"/>
    <mergeCell ref="Q147:Q148"/>
    <mergeCell ref="Q149:Q150"/>
    <mergeCell ref="A127:A128"/>
    <mergeCell ref="A129:A130"/>
    <mergeCell ref="A131:A132"/>
    <mergeCell ref="A133:A134"/>
    <mergeCell ref="A135:A136"/>
    <mergeCell ref="A137:A138"/>
    <mergeCell ref="Q141:Q142"/>
    <mergeCell ref="Q143:Q144"/>
    <mergeCell ref="Q145:Q146"/>
    <mergeCell ref="A139:A140"/>
    <mergeCell ref="A153:A154"/>
    <mergeCell ref="A155:A156"/>
    <mergeCell ref="A157:A158"/>
    <mergeCell ref="A159:A160"/>
    <mergeCell ref="A167:A168"/>
    <mergeCell ref="A169:A170"/>
    <mergeCell ref="A161:A162"/>
    <mergeCell ref="A163:A164"/>
    <mergeCell ref="A165:A166"/>
    <mergeCell ref="A151:A152"/>
    <mergeCell ref="A184:A185"/>
    <mergeCell ref="B184:B185"/>
    <mergeCell ref="Q184:Q185"/>
    <mergeCell ref="A179:A180"/>
    <mergeCell ref="A181:A182"/>
    <mergeCell ref="Q151:Q152"/>
    <mergeCell ref="Q153:Q154"/>
    <mergeCell ref="Q155:Q156"/>
    <mergeCell ref="Q157:Q158"/>
    <mergeCell ref="Q159:Q160"/>
    <mergeCell ref="Q161:Q162"/>
    <mergeCell ref="Q163:Q164"/>
    <mergeCell ref="Q165:Q166"/>
    <mergeCell ref="Q167:Q168"/>
    <mergeCell ref="Q169:Q170"/>
    <mergeCell ref="Q171:Q172"/>
    <mergeCell ref="Q173:Q174"/>
    <mergeCell ref="Q175:Q176"/>
    <mergeCell ref="Q177:Q178"/>
    <mergeCell ref="Q179:Q180"/>
    <mergeCell ref="Q181:Q182"/>
    <mergeCell ref="A175:A176"/>
    <mergeCell ref="A177:A178"/>
  </mergeCells>
  <printOptions horizontalCentered="1"/>
  <pageMargins left="0.15748031496063" right="0.196850393700787" top="0.31496062992126" bottom="0.15748031496063" header="0.31496062992126" footer="0.15748031496063"/>
  <pageSetup scale="42" orientation="portrait" r:id="rId1"/>
  <headerFooter>
    <oddFooter>&amp;LElaboró
Nombre, Cargo y Firma&amp;CRevisó
Nombre, Cargo y Firma&amp;RAutorizó
Nombre, Cargo y Firma</oddFooter>
  </headerFooter>
  <rowBreaks count="1" manualBreakCount="1">
    <brk id="88"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A00-000000000000}">
          <x14:formula1>
            <xm:f>Datos!$C$4:$C$5</xm:f>
          </x14:formula1>
          <xm:sqref>C34:Q34 C47:Q47 C63:Q63 C74:Q74</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Datos</vt:lpstr>
      <vt:lpstr>MIR</vt:lpstr>
      <vt:lpstr>FIN</vt:lpstr>
      <vt:lpstr>PROPOSITO</vt:lpstr>
      <vt:lpstr>COMPONENTE 1</vt:lpstr>
      <vt:lpstr>COMPONENTE 2</vt:lpstr>
      <vt:lpstr>COMPONENTE 3</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2025-08-26T15:12:04Z</cp:lastPrinted>
  <dcterms:created xsi:type="dcterms:W3CDTF">2014-02-11T15:47:06Z</dcterms:created>
  <dcterms:modified xsi:type="dcterms:W3CDTF">2025-08-26T15:16:42Z</dcterms:modified>
</cp:coreProperties>
</file>