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fernando.aucesc\Documents\RESPALDO TOSHIBA\PROCESOS 2024\3) PROGRAMAS PRESUPUESTARIOS 2025\TRIMESTRE_II_2025_INDICADORES\CORRECTOS SEGUNDO TRIMESTRE\"/>
    </mc:Choice>
  </mc:AlternateContent>
  <xr:revisionPtr revIDLastSave="0" documentId="13_ncr:1_{06906306-2D2D-488E-AD7B-677A63A95377}" xr6:coauthVersionLast="47" xr6:coauthVersionMax="47" xr10:uidLastSave="{00000000-0000-0000-0000-000000000000}"/>
  <bookViews>
    <workbookView xWindow="-120" yWindow="-120" windowWidth="29040" windowHeight="15720" firstSheet="1" activeTab="6" xr2:uid="{00000000-000D-0000-FFFF-FFFF00000000}"/>
  </bookViews>
  <sheets>
    <sheet name="Datos" sheetId="40" state="hidden" r:id="rId1"/>
    <sheet name="MIR" sheetId="50" r:id="rId2"/>
    <sheet name="FIN" sheetId="37" r:id="rId3"/>
    <sheet name="PROPOSITO" sheetId="51" r:id="rId4"/>
    <sheet name="COMPONENTE 1" sheetId="42" r:id="rId5"/>
    <sheet name="COMPONENTE 2" sheetId="56" r:id="rId6"/>
    <sheet name="COMPONENTE 3" sheetId="57" r:id="rId7"/>
    <sheet name="BASE GENERAL" sheetId="62" r:id="rId8"/>
  </sheets>
  <definedNames>
    <definedName name="_xlnm._FilterDatabase" localSheetId="7" hidden="1">'BASE GENERAL'!$A$1:$N$316</definedName>
    <definedName name="_xlnm.Print_Area" localSheetId="4">'COMPONENTE 1'!$A$1:$Q$145</definedName>
    <definedName name="_xlnm.Print_Area" localSheetId="5">'COMPONENTE 2'!$A$1:$Q$136</definedName>
    <definedName name="_xlnm.Print_Area" localSheetId="6">'COMPONENTE 3'!$A$1:$Q$126</definedName>
    <definedName name="_xlnm.Print_Area" localSheetId="2">FIN!$A$1:$Q$58</definedName>
    <definedName name="_xlnm.Print_Area" localSheetId="1">MIR!$A$1:$Q$114</definedName>
    <definedName name="_xlnm.Print_Area" localSheetId="3">PROPOSITO!$A$1:$Q$58</definedName>
    <definedName name="_xlnm.Print_Titles" localSheetId="4">'COMPONENTE 1'!$1:$2</definedName>
    <definedName name="_xlnm.Print_Titles" localSheetId="5">'COMPONENTE 2'!$1:$2</definedName>
    <definedName name="_xlnm.Print_Titles" localSheetId="6">'COMPONENTE 3'!$1:$2</definedName>
    <definedName name="_xlnm.Print_Titles" localSheetId="1">MIR!$1:$2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20" i="57" l="1"/>
  <c r="P119" i="57"/>
  <c r="P93" i="57"/>
  <c r="P94" i="57"/>
  <c r="P95" i="57"/>
  <c r="P96" i="57"/>
  <c r="P97" i="57"/>
  <c r="P98" i="57"/>
  <c r="P99" i="57"/>
  <c r="P100" i="57"/>
  <c r="P101" i="57"/>
  <c r="P102" i="57"/>
  <c r="P103" i="57"/>
  <c r="P104" i="57"/>
  <c r="P105" i="57"/>
  <c r="P106" i="57"/>
  <c r="P107" i="57"/>
  <c r="P108" i="57"/>
  <c r="P109" i="57"/>
  <c r="P110" i="57"/>
  <c r="P111" i="57"/>
  <c r="P112" i="57"/>
  <c r="P113" i="57"/>
  <c r="P114" i="57"/>
  <c r="P115" i="57"/>
  <c r="P116" i="57"/>
  <c r="P117" i="57"/>
  <c r="P92" i="57"/>
  <c r="I120" i="57"/>
  <c r="I119" i="57"/>
  <c r="I114" i="57"/>
  <c r="I112" i="57"/>
  <c r="I110" i="57"/>
  <c r="I108" i="57"/>
  <c r="I106" i="57"/>
  <c r="I104" i="57"/>
  <c r="I100" i="57"/>
  <c r="I98" i="57"/>
  <c r="I96" i="57"/>
  <c r="I94" i="57"/>
  <c r="I92" i="57"/>
  <c r="P92" i="56"/>
  <c r="P93" i="56"/>
  <c r="P94" i="56"/>
  <c r="P95" i="56"/>
  <c r="P96" i="56"/>
  <c r="P97" i="56"/>
  <c r="P98" i="56"/>
  <c r="P99" i="56"/>
  <c r="P100" i="56"/>
  <c r="P101" i="56"/>
  <c r="P102" i="56"/>
  <c r="P103" i="56"/>
  <c r="P104" i="56"/>
  <c r="P105" i="56"/>
  <c r="P106" i="56"/>
  <c r="P107" i="56"/>
  <c r="P108" i="56"/>
  <c r="P109" i="56"/>
  <c r="P110" i="56"/>
  <c r="P111" i="56"/>
  <c r="P112" i="56"/>
  <c r="P113" i="56"/>
  <c r="P114" i="56"/>
  <c r="P115" i="56"/>
  <c r="P116" i="56"/>
  <c r="P117" i="56"/>
  <c r="P118" i="56"/>
  <c r="P119" i="56"/>
  <c r="P120" i="56"/>
  <c r="P121" i="56"/>
  <c r="P122" i="56"/>
  <c r="P123" i="56"/>
  <c r="P124" i="56"/>
  <c r="P125" i="56"/>
  <c r="P126" i="56"/>
  <c r="P91" i="56"/>
  <c r="I129" i="56"/>
  <c r="I128" i="56"/>
  <c r="I125" i="56"/>
  <c r="I123" i="56"/>
  <c r="I121" i="56"/>
  <c r="I119" i="56"/>
  <c r="I117" i="56"/>
  <c r="I115" i="56"/>
  <c r="I113" i="56"/>
  <c r="I111" i="56"/>
  <c r="I109" i="56"/>
  <c r="I107" i="56"/>
  <c r="I105" i="56"/>
  <c r="I103" i="56"/>
  <c r="I101" i="56"/>
  <c r="I99" i="56"/>
  <c r="I97" i="56"/>
  <c r="I95" i="56"/>
  <c r="I93" i="56"/>
  <c r="I91" i="56"/>
  <c r="P138" i="42"/>
  <c r="P137" i="42"/>
  <c r="P93" i="42"/>
  <c r="P94" i="42"/>
  <c r="P95" i="42"/>
  <c r="P96" i="42"/>
  <c r="P97" i="42"/>
  <c r="P98" i="42"/>
  <c r="P99" i="42"/>
  <c r="P100" i="42"/>
  <c r="P101" i="42"/>
  <c r="P102" i="42"/>
  <c r="P103" i="42"/>
  <c r="P104" i="42"/>
  <c r="P105" i="42"/>
  <c r="P106" i="42"/>
  <c r="P107" i="42"/>
  <c r="P108" i="42"/>
  <c r="P109" i="42"/>
  <c r="P110" i="42"/>
  <c r="P111" i="42"/>
  <c r="P112" i="42"/>
  <c r="P113" i="42"/>
  <c r="P114" i="42"/>
  <c r="P115" i="42"/>
  <c r="P116" i="42"/>
  <c r="P117" i="42"/>
  <c r="P118" i="42"/>
  <c r="P119" i="42"/>
  <c r="P120" i="42"/>
  <c r="P121" i="42"/>
  <c r="P122" i="42"/>
  <c r="P123" i="42"/>
  <c r="P124" i="42"/>
  <c r="P125" i="42"/>
  <c r="P126" i="42"/>
  <c r="P127" i="42"/>
  <c r="P128" i="42"/>
  <c r="P129" i="42"/>
  <c r="P130" i="42"/>
  <c r="P131" i="42"/>
  <c r="P132" i="42"/>
  <c r="P133" i="42"/>
  <c r="P134" i="42"/>
  <c r="P135" i="42"/>
  <c r="P92" i="42"/>
  <c r="I138" i="42"/>
  <c r="I137" i="42"/>
  <c r="I134" i="42"/>
  <c r="I132" i="42"/>
  <c r="I128" i="42"/>
  <c r="I126" i="42"/>
  <c r="I124" i="42"/>
  <c r="I120" i="42"/>
  <c r="I118" i="42"/>
  <c r="I116" i="42"/>
  <c r="I114" i="42"/>
  <c r="I112" i="42"/>
  <c r="I110" i="42"/>
  <c r="I108" i="42"/>
  <c r="I106" i="42"/>
  <c r="I104" i="42"/>
  <c r="I102" i="42"/>
  <c r="I100" i="42"/>
  <c r="I98" i="42"/>
  <c r="I96" i="42"/>
  <c r="I94" i="42"/>
  <c r="I92" i="42"/>
  <c r="P81" i="51" l="1"/>
  <c r="P79" i="51"/>
  <c r="P69" i="51"/>
  <c r="H78" i="51"/>
  <c r="H68" i="51"/>
  <c r="P53" i="42" l="1"/>
  <c r="P39" i="42"/>
  <c r="Q54" i="42" s="1"/>
  <c r="D16" i="42"/>
  <c r="A14" i="42"/>
  <c r="P84" i="51"/>
  <c r="P57" i="51"/>
  <c r="Q56" i="51"/>
  <c r="P55" i="51"/>
  <c r="P43" i="51"/>
  <c r="Q57" i="37"/>
  <c r="P56" i="37"/>
  <c r="P55" i="37"/>
  <c r="P43" i="37"/>
  <c r="A31" i="37"/>
  <c r="D27" i="37"/>
  <c r="D26" i="37"/>
  <c r="D21" i="37"/>
  <c r="Q98" i="57" l="1"/>
  <c r="Q106" i="57"/>
  <c r="Q108" i="57"/>
  <c r="Q114" i="57"/>
  <c r="Q94" i="57"/>
  <c r="J318" i="62"/>
  <c r="F120" i="57"/>
  <c r="Q117" i="56"/>
  <c r="Q121" i="56"/>
  <c r="Q123" i="56"/>
  <c r="Q99" i="56"/>
  <c r="Q101" i="56"/>
  <c r="Q105" i="56"/>
  <c r="F129" i="56"/>
  <c r="Q91" i="56"/>
  <c r="O152" i="62"/>
  <c r="F119" i="57"/>
  <c r="F128" i="56"/>
  <c r="L113" i="50"/>
  <c r="L91" i="50"/>
  <c r="L61" i="50"/>
  <c r="O97" i="62"/>
  <c r="O96" i="62"/>
  <c r="P77" i="57"/>
  <c r="P67" i="57"/>
  <c r="P53" i="57"/>
  <c r="P39" i="57"/>
  <c r="F138" i="42"/>
  <c r="F137" i="42"/>
  <c r="P66" i="56"/>
  <c r="P39" i="56"/>
  <c r="P53" i="56" s="1"/>
  <c r="O14" i="62"/>
  <c r="E316" i="62"/>
  <c r="J316" i="62"/>
  <c r="Q110" i="57" l="1"/>
  <c r="Q92" i="57"/>
  <c r="N131" i="50"/>
  <c r="Q112" i="57"/>
  <c r="Q100" i="57"/>
  <c r="Q104" i="57"/>
  <c r="Q95" i="56"/>
  <c r="P128" i="56"/>
  <c r="P129" i="56"/>
  <c r="Q103" i="56"/>
  <c r="Q107" i="56"/>
  <c r="Q97" i="56"/>
  <c r="Q115" i="56"/>
  <c r="Q93" i="56"/>
  <c r="O5" i="50"/>
  <c r="Q109" i="56"/>
  <c r="Q125" i="56"/>
  <c r="Q113" i="56"/>
  <c r="Q111" i="56"/>
  <c r="Q119" i="57"/>
  <c r="Q137" i="42"/>
  <c r="Q126" i="42"/>
  <c r="Q108" i="42"/>
  <c r="Q114" i="42"/>
  <c r="Q128" i="42"/>
  <c r="Q104" i="42"/>
  <c r="Q110" i="42"/>
  <c r="Q116" i="42"/>
  <c r="Q132" i="42"/>
  <c r="Q106" i="42"/>
  <c r="Q112" i="42"/>
  <c r="Q118" i="42"/>
  <c r="Q120" i="42"/>
  <c r="Q100" i="42"/>
  <c r="Q134" i="42"/>
  <c r="Q92" i="42"/>
  <c r="D21" i="57"/>
  <c r="C14" i="51"/>
  <c r="C14" i="37"/>
  <c r="Q128" i="56" l="1"/>
  <c r="F14" i="42"/>
  <c r="E14" i="42"/>
  <c r="C12" i="42"/>
  <c r="O25" i="57"/>
  <c r="A26" i="57"/>
  <c r="D22" i="57"/>
  <c r="F14" i="57"/>
  <c r="E14" i="57"/>
  <c r="C12" i="57"/>
  <c r="C9" i="57"/>
  <c r="F19" i="37"/>
  <c r="E19" i="37"/>
  <c r="O25" i="56"/>
  <c r="A26" i="56"/>
  <c r="D22" i="56"/>
  <c r="D21" i="56"/>
  <c r="F14" i="56"/>
  <c r="E14" i="56"/>
  <c r="C12" i="56"/>
  <c r="C9" i="56"/>
  <c r="P80" i="56" l="1"/>
  <c r="P81" i="57"/>
  <c r="O25" i="42" l="1"/>
  <c r="A26" i="42"/>
  <c r="D22" i="42"/>
  <c r="D21" i="42"/>
  <c r="O30" i="51"/>
  <c r="A31" i="51"/>
  <c r="O30" i="37"/>
  <c r="D27" i="51"/>
  <c r="D26" i="51"/>
  <c r="C17" i="51"/>
  <c r="C17" i="37"/>
  <c r="L10" i="37"/>
  <c r="L10" i="51" s="1"/>
  <c r="L11" i="37"/>
  <c r="L11" i="51" s="1"/>
  <c r="L9" i="37"/>
  <c r="L9" i="51" s="1"/>
  <c r="C10" i="37"/>
  <c r="C10" i="51" s="1"/>
  <c r="C11" i="37"/>
  <c r="C11" i="51" s="1"/>
  <c r="C9" i="37"/>
  <c r="C9" i="51" s="1"/>
  <c r="O6" i="37"/>
  <c r="O6" i="51" s="1"/>
  <c r="K6" i="37"/>
  <c r="K6" i="51" s="1"/>
  <c r="K6" i="42" s="1"/>
  <c r="G6" i="37"/>
  <c r="G6" i="51" s="1"/>
  <c r="D6" i="37"/>
  <c r="D6" i="51" s="1"/>
  <c r="A6" i="37"/>
  <c r="A6" i="51" s="1"/>
  <c r="A6" i="42" l="1"/>
  <c r="A6" i="56"/>
  <c r="A6" i="57"/>
  <c r="O6" i="42"/>
  <c r="O6" i="56"/>
  <c r="O6" i="57"/>
  <c r="D6" i="42"/>
  <c r="D6" i="57"/>
  <c r="D6" i="56"/>
  <c r="G6" i="42"/>
  <c r="G6" i="57"/>
  <c r="G6" i="56"/>
  <c r="K6" i="57"/>
  <c r="K6" i="56"/>
  <c r="Q94" i="42"/>
  <c r="Q96" i="42"/>
  <c r="Q98" i="42"/>
  <c r="P81" i="42" l="1"/>
</calcChain>
</file>

<file path=xl/sharedStrings.xml><?xml version="1.0" encoding="utf-8"?>
<sst xmlns="http://schemas.openxmlformats.org/spreadsheetml/2006/main" count="2099" uniqueCount="458">
  <si>
    <t>FICHA TÉCNICA INDICADORES</t>
  </si>
  <si>
    <t>Datos de Identificación del Programa Presupuestario</t>
  </si>
  <si>
    <t>Programa Presupuestario</t>
  </si>
  <si>
    <t>Alineación</t>
  </si>
  <si>
    <t>Resumen Narrativo de la Matriz de Indicadores para Resultados</t>
  </si>
  <si>
    <t>Datos de Identificación del Indicador</t>
  </si>
  <si>
    <t>Tipo</t>
  </si>
  <si>
    <t>Dimensión</t>
  </si>
  <si>
    <t xml:space="preserve">Área Responsable </t>
  </si>
  <si>
    <t>Características del Indicador</t>
  </si>
  <si>
    <t xml:space="preserve">Claridad </t>
  </si>
  <si>
    <t>Relevancia</t>
  </si>
  <si>
    <t>Economía</t>
  </si>
  <si>
    <t>Monitoreable</t>
  </si>
  <si>
    <t>Adecuado</t>
  </si>
  <si>
    <t>Aporte Marginal</t>
  </si>
  <si>
    <t>Medios de Verificación</t>
  </si>
  <si>
    <t>Determinación de Metas</t>
  </si>
  <si>
    <t>Valor</t>
  </si>
  <si>
    <t>Año</t>
  </si>
  <si>
    <t xml:space="preserve">Enero </t>
  </si>
  <si>
    <t>Febrero</t>
  </si>
  <si>
    <t>Marzo</t>
  </si>
  <si>
    <t>Abril</t>
  </si>
  <si>
    <t>Mayo</t>
  </si>
  <si>
    <t>Junio</t>
  </si>
  <si>
    <t>Julio</t>
  </si>
  <si>
    <t>Agosto</t>
  </si>
  <si>
    <t>Septiembre</t>
  </si>
  <si>
    <t>Octubre</t>
  </si>
  <si>
    <t>Noviembre</t>
  </si>
  <si>
    <t>Diciembre</t>
  </si>
  <si>
    <t xml:space="preserve">Total </t>
  </si>
  <si>
    <t>Características de las variables</t>
  </si>
  <si>
    <t>Variable 1</t>
  </si>
  <si>
    <t>Variable</t>
  </si>
  <si>
    <t>Variable 2</t>
  </si>
  <si>
    <t>Entidad Fiscalizada</t>
  </si>
  <si>
    <t>Plan Municipal de Desarrollo</t>
  </si>
  <si>
    <t xml:space="preserve">Eje </t>
  </si>
  <si>
    <t>Plan Estatal de Desarrollo</t>
  </si>
  <si>
    <t>Eje</t>
  </si>
  <si>
    <t>Objetivo</t>
  </si>
  <si>
    <t>FIN</t>
  </si>
  <si>
    <t>Estratégico</t>
  </si>
  <si>
    <t>Gestión</t>
  </si>
  <si>
    <t>Eficiencia</t>
  </si>
  <si>
    <t>Eficacia</t>
  </si>
  <si>
    <t>Calidad</t>
  </si>
  <si>
    <t>Fecuencia</t>
  </si>
  <si>
    <t>Anual</t>
  </si>
  <si>
    <t>Semestral</t>
  </si>
  <si>
    <t>Trimestral</t>
  </si>
  <si>
    <t xml:space="preserve">Bimestral </t>
  </si>
  <si>
    <t>Mensual</t>
  </si>
  <si>
    <t>Comportamiento</t>
  </si>
  <si>
    <t>Ascendente</t>
  </si>
  <si>
    <t>Descendente</t>
  </si>
  <si>
    <t>Constante</t>
  </si>
  <si>
    <t>Unidad de medida</t>
  </si>
  <si>
    <t>PROPÓSITO</t>
  </si>
  <si>
    <t>COMPONENTE 1</t>
  </si>
  <si>
    <t>COMPONENTE 2</t>
  </si>
  <si>
    <t>COMPONENTE 3</t>
  </si>
  <si>
    <t>Actividades</t>
  </si>
  <si>
    <t>Descripción</t>
  </si>
  <si>
    <t>Calendario</t>
  </si>
  <si>
    <t>Programado/Realizado</t>
  </si>
  <si>
    <t>Ene</t>
  </si>
  <si>
    <t>Feb.</t>
  </si>
  <si>
    <t>Mar.</t>
  </si>
  <si>
    <t>Abr.</t>
  </si>
  <si>
    <t>May.</t>
  </si>
  <si>
    <t>Jun.</t>
  </si>
  <si>
    <t>Jul.</t>
  </si>
  <si>
    <t>Ago.</t>
  </si>
  <si>
    <t>Sep.</t>
  </si>
  <si>
    <t>Oct.</t>
  </si>
  <si>
    <t>Nov.</t>
  </si>
  <si>
    <t>Dic.</t>
  </si>
  <si>
    <t>Total</t>
  </si>
  <si>
    <t>Porcentaje de Cumplimiento</t>
  </si>
  <si>
    <t>Tipo de Indicador</t>
  </si>
  <si>
    <t>Cumplimiento del Indicador:</t>
  </si>
  <si>
    <t>PROGRAMADO</t>
  </si>
  <si>
    <t>Calendarización</t>
  </si>
  <si>
    <t>REALIZADO</t>
  </si>
  <si>
    <t>Meta del Indicador:</t>
  </si>
  <si>
    <t xml:space="preserve">Resultado del Indicador: </t>
  </si>
  <si>
    <t>Variable:</t>
  </si>
  <si>
    <t>Unidad de medida:</t>
  </si>
  <si>
    <t>Tipo de variable:</t>
  </si>
  <si>
    <t>Tipo variable</t>
  </si>
  <si>
    <t>Fija</t>
  </si>
  <si>
    <t>Acumulada</t>
  </si>
  <si>
    <t xml:space="preserve">Explicaciones y causas de las variaciones al cumplimiento de la programación.
¿Por qúe no se cumplió o por qué se superó considerablemente lo programado? </t>
  </si>
  <si>
    <t>*Anexar evidencia de los resultados del indicador.</t>
  </si>
  <si>
    <t>Realizado</t>
  </si>
  <si>
    <t>Programado</t>
  </si>
  <si>
    <t>Unidad(es) Responsable(s)</t>
  </si>
  <si>
    <t>Vertiente</t>
  </si>
  <si>
    <t>Nivel 1</t>
  </si>
  <si>
    <t>Nivel 2</t>
  </si>
  <si>
    <t>Frecuencia de medición</t>
  </si>
  <si>
    <t xml:space="preserve">Tipo de fórmula </t>
  </si>
  <si>
    <t>Supuesto</t>
  </si>
  <si>
    <t>Meta Programada</t>
  </si>
  <si>
    <t>Fecha de cumplimiento</t>
  </si>
  <si>
    <t>Comportamiento del indicador</t>
  </si>
  <si>
    <t>Matriz de Indicadores para Resultados</t>
  </si>
  <si>
    <t>Resumen Narrativo</t>
  </si>
  <si>
    <t>Indicador</t>
  </si>
  <si>
    <t xml:space="preserve">Medios de Verificación </t>
  </si>
  <si>
    <t>Clave</t>
  </si>
  <si>
    <t>Línea base</t>
  </si>
  <si>
    <t>Método de cálculo (fórmula)</t>
  </si>
  <si>
    <t>Meta programada</t>
  </si>
  <si>
    <t>Medios de verificación</t>
  </si>
  <si>
    <t>CUMPLIMIENTO DEL INDICADOR</t>
  </si>
  <si>
    <t>MIR</t>
  </si>
  <si>
    <t>Descripción del indicador</t>
  </si>
  <si>
    <t>Descripción del Indicador</t>
  </si>
  <si>
    <t>INTERAPAS</t>
  </si>
  <si>
    <t>Dirección de Operación y Mantenimiento</t>
  </si>
  <si>
    <t>EJERCICIO FISCAL 2025
MATRIZ DE INDICADORES PARA RESULTADOS</t>
  </si>
  <si>
    <t>Dirección de Operación y Mantenimiento.</t>
  </si>
  <si>
    <t>Porcentaje</t>
  </si>
  <si>
    <t>Eje 3</t>
  </si>
  <si>
    <t>Economía sustentable para San Luis Potosí.</t>
  </si>
  <si>
    <t>Vertiente 3.5</t>
  </si>
  <si>
    <t>Recuperación hídrica con enfoque de cuencas.</t>
  </si>
  <si>
    <t>Incrementar la infraestructura Hidráulica en el Estado, nuevas presas, pozos, redes de distribución de agua potable, sistema de drenaje y alcantarillado.</t>
  </si>
  <si>
    <t>Eje 2</t>
  </si>
  <si>
    <t>Contribuir al acceso universal del agua mediante el fortalecimiento de la infraestructura y la implementación de una nueva tecnología, así como la concientización y el uso responsable del agua.</t>
  </si>
  <si>
    <t>Fortalecer la infarestructura para el abastecimiento de agua potable en el municipio.</t>
  </si>
  <si>
    <t>Proveer servicios de agua potable con calidad y eficiencia para abatir la escasez en zonas afectadas.</t>
  </si>
  <si>
    <t>EJERCICIO FISCAL 2025
NIVEL FIN</t>
  </si>
  <si>
    <r>
      <t>Nombre del Indicador:</t>
    </r>
    <r>
      <rPr>
        <sz val="9"/>
        <rFont val="Noto Sans"/>
        <family val="2"/>
      </rPr>
      <t xml:space="preserve"> </t>
    </r>
  </si>
  <si>
    <t>✔</t>
  </si>
  <si>
    <t>31 de diciembre de 2025</t>
  </si>
  <si>
    <t>LÍNEA BASE</t>
  </si>
  <si>
    <t>EJERCICIO FISCAL 2025
NIVEL PROPÓSITO</t>
  </si>
  <si>
    <t>31 de diciembre de 2025.</t>
  </si>
  <si>
    <t>EJERCICIO FISCAL 2025
NIVEL COMPONENTE 1</t>
  </si>
  <si>
    <r>
      <t>Nombre del Indicador:</t>
    </r>
    <r>
      <rPr>
        <sz val="9"/>
        <color theme="1"/>
        <rFont val="Noto Sans"/>
        <family val="2"/>
      </rPr>
      <t xml:space="preserve"> </t>
    </r>
  </si>
  <si>
    <t>EJERCICIO FISCAL 2025
NIVEL COMPONENTE 2</t>
  </si>
  <si>
    <t>EJERCICIO FISCAL 2025
NIVEL COMPONENTE 3</t>
  </si>
  <si>
    <t>AGU23  </t>
  </si>
  <si>
    <t>Sueldos base al personal permanente</t>
  </si>
  <si>
    <t>Honorarios asimilables a salarios</t>
  </si>
  <si>
    <t>Sueldos base al personal eventual</t>
  </si>
  <si>
    <t>Retribuciones por servicios de carácter social</t>
  </si>
  <si>
    <t>Primas por años de servicios efectivos prestados</t>
  </si>
  <si>
    <t>Primas de vacaciones, dominical y gratificación de fin de año</t>
  </si>
  <si>
    <t>Horas extraordinarias</t>
  </si>
  <si>
    <t>Aportaciones para seguros</t>
  </si>
  <si>
    <t>Cuotas para el fondo de ahorro y fondo de trabajo</t>
  </si>
  <si>
    <t>Indemnizaciones</t>
  </si>
  <si>
    <t>Prestaciones y haberes de retiro</t>
  </si>
  <si>
    <t>Prestaciones contractuales</t>
  </si>
  <si>
    <t>Otras prestaciones sociales y económicas</t>
  </si>
  <si>
    <t>Materiales, útiles y equipos menores de oficina</t>
  </si>
  <si>
    <t>Materiales, útiles y equipos menores de tecnologías de la información y comunicaciones</t>
  </si>
  <si>
    <t>Material impreso e información digital</t>
  </si>
  <si>
    <t>Material de limpieza</t>
  </si>
  <si>
    <t>Productos alimenticios para personas</t>
  </si>
  <si>
    <t>Utensilios para el servicio de alimentación</t>
  </si>
  <si>
    <t>Mercancías adquiridas para su comercialización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</si>
  <si>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</si>
  <si>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</si>
  <si>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</si>
  <si>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</si>
  <si>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</si>
  <si>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</si>
  <si>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</si>
  <si>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</si>
  <si>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</si>
  <si>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</si>
  <si>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Materiales, accesorios y suministros de laboratorio</t>
  </si>
  <si>
    <t>Fibras sintéticas, hules, plásticos y derivados</t>
  </si>
  <si>
    <t>Otros productos químicos</t>
  </si>
  <si>
    <t>Combustibles, lubricantes y aditivos</t>
  </si>
  <si>
    <t>Vestuario y uniformes</t>
  </si>
  <si>
    <t>Prendas de seguridad y protección personal</t>
  </si>
  <si>
    <t>Artículos deportivos</t>
  </si>
  <si>
    <t>Productos textiles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</si>
  <si>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</si>
  <si>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</si>
  <si>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</si>
  <si>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</si>
  <si>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de transporte</t>
  </si>
  <si>
    <t>Refacciones y accesorios menores de maquinaria y otros equipos</t>
  </si>
  <si>
    <t>Energía eléctrica</t>
  </si>
  <si>
    <t>Agua</t>
  </si>
  <si>
    <t>Telefonía tradicional</t>
  </si>
  <si>
    <t>Telefonía celular</t>
  </si>
  <si>
    <t>Servicios de acceso de Internet, redes y procesamiento de información</t>
  </si>
  <si>
    <t>Servicios postales y telegráficos</t>
  </si>
  <si>
    <t>Arrendamiento de mobiliario y equipo de administración, educacional y recreativo</t>
  </si>
  <si>
    <t>Arrendamiento de equipo de transporte</t>
  </si>
  <si>
    <t>Arrendamiento de maquinaria, otros equipos y herramientas</t>
  </si>
  <si>
    <t>Otros arrendamientos</t>
  </si>
  <si>
    <t>Servicios de apoyo administrativo, traducción, fotocopiado e impresión</t>
  </si>
  <si>
    <t>Servicios de vigilancia</t>
  </si>
  <si>
    <t>Servicios profesionales, científicos y técnicos integrales</t>
  </si>
  <si>
    <t>Seguro de bienes patrimoniales</t>
  </si>
  <si>
    <t>Almacenaje, envase y embalaje</t>
  </si>
  <si>
    <t>Fletes y maniobras</t>
  </si>
  <si>
    <t>Conservación y mantenimiento menor de inmuebles</t>
  </si>
  <si>
    <t>Instalación, reparación y mantenimiento de mobiliario y equipo de administración, educacional y recreativo</t>
  </si>
  <si>
    <t>Reparación y mantenimiento de equipo de transporte</t>
  </si>
  <si>
    <t>Instalación, reparación y mantenimiento de maquinaria, otros equipos y herramienta</t>
  </si>
  <si>
    <t>Servicios de limpieza y manejo de desechos</t>
  </si>
  <si>
    <t>Pasajes terrestres</t>
  </si>
  <si>
    <t>Viáticos en el país</t>
  </si>
  <si>
    <t>Impuestos y derechos</t>
  </si>
  <si>
    <t>Sentencias y resoluciones por autoridad competente</t>
  </si>
  <si>
    <t>Penas, multas, accesorios y actualizaciones</t>
  </si>
  <si>
    <t>Impuesto sobre nóminas y otros que se deriven de una relación laboral</t>
  </si>
  <si>
    <t>Otros servicios generales</t>
  </si>
  <si>
    <t>Muebles de oficina y estantería</t>
  </si>
  <si>
    <t>Equipo de cómputo y de tecnologías de la información</t>
  </si>
  <si>
    <t>Instrumental médico y de laboratorio</t>
  </si>
  <si>
    <t>Otros equipos de transporte</t>
  </si>
  <si>
    <t>5620   </t>
  </si>
  <si>
    <t>Maquinaria y equipo industrial</t>
  </si>
  <si>
    <t>Maquinaria y equipo de construcción</t>
  </si>
  <si>
    <t>5660   </t>
  </si>
  <si>
    <t>Equipos de generación eléctrica, aparatos y accesorios eléctricos</t>
  </si>
  <si>
    <t>Herramientas y máquinas-herramienta</t>
  </si>
  <si>
    <t>Otros equipos</t>
  </si>
  <si>
    <t>6130   </t>
  </si>
  <si>
    <t>Construcción de obras para el abastecimiento de agua, petróleo, gas, electricidad y telecomunicaciones</t>
  </si>
  <si>
    <t>DRE23  </t>
  </si>
  <si>
    <t>Materiales, accesorios y suministros médicos</t>
  </si>
  <si>
    <t>Cámaras fotográficas y de video</t>
  </si>
  <si>
    <t>Convenios de descentralización</t>
  </si>
  <si>
    <t>FC23   </t>
  </si>
  <si>
    <t>Fertilizantes, pesticidas y otros agroquímicos</t>
  </si>
  <si>
    <t>Refacciones y accesorios menores otros bienes muebles</t>
  </si>
  <si>
    <t>Arrendamiento de edificios</t>
  </si>
  <si>
    <t>Arrendamiento de activos intangibles</t>
  </si>
  <si>
    <t>Servicios de recaudación, traslado y custodia de valores</t>
  </si>
  <si>
    <t>Comisiones por ventas</t>
  </si>
  <si>
    <t>Servicios de jardinería y fumigación</t>
  </si>
  <si>
    <t>Difusión por radio, televisión y otros medios de mensajes sobre programas y actividades gubernamentales</t>
  </si>
  <si>
    <t>GI23   </t>
  </si>
  <si>
    <t>Refacciones y accesorios menores de equipo e instrumental médico y de laboratorio</t>
  </si>
  <si>
    <t>Servicios legales, de contabilidad, auditoría y relacionados</t>
  </si>
  <si>
    <t>Servicios de consultoría administrativa, procesos, técnica y en tecnologías de la información</t>
  </si>
  <si>
    <t>Servicios de capacitación</t>
  </si>
  <si>
    <t>Servicios financieros y bancarios</t>
  </si>
  <si>
    <t>Instalación, reparación y mantenimiento de equipo de cómputo y tecnología de la información</t>
  </si>
  <si>
    <t>Servicio de creación y difusión de contenido exclusivamente a través de Internet</t>
  </si>
  <si>
    <t>Pasajes aéreos</t>
  </si>
  <si>
    <t>Gastos de ceremonial</t>
  </si>
  <si>
    <t>Congresos y convenciones</t>
  </si>
  <si>
    <t>Gastos de representación</t>
  </si>
  <si>
    <t>Servicios funerarios y de cementerios</t>
  </si>
  <si>
    <t>Otros gastos por responsabilidades</t>
  </si>
  <si>
    <t>Pensiones</t>
  </si>
  <si>
    <t>Equipos y aparatos audiovisuales</t>
  </si>
  <si>
    <t>Vehículos y equipo terrestre</t>
  </si>
  <si>
    <t>Equipo de comunicación y telecomunicación</t>
  </si>
  <si>
    <t>Software</t>
  </si>
  <si>
    <t>Licencias informáticas e intelectuales</t>
  </si>
  <si>
    <t>Aportaciones de la Federación a las entidades federativas</t>
  </si>
  <si>
    <t>Comisiones de la deuda pública interna</t>
  </si>
  <si>
    <t>9910   </t>
  </si>
  <si>
    <t>ADEFAS</t>
  </si>
  <si>
    <t>GI24   </t>
  </si>
  <si>
    <t>Devengado</t>
  </si>
  <si>
    <t>Comp 1</t>
  </si>
  <si>
    <t>Comp 2</t>
  </si>
  <si>
    <t>comp 1</t>
  </si>
  <si>
    <t>comp 2</t>
  </si>
  <si>
    <t>Pago de suledos y salarios, retibuciones de carácter social, primas vacacionales, gratificaciones retribuciones y seguros.</t>
  </si>
  <si>
    <t>Material impreso e información digital.</t>
  </si>
  <si>
    <t>Productos alimenticios para personas.</t>
  </si>
  <si>
    <t>Refacciones y accesorios menores de edificios.</t>
  </si>
  <si>
    <t>Servicios de vigilancia.</t>
  </si>
  <si>
    <t>TOTAL</t>
  </si>
  <si>
    <t>Materiales, útiles y equipos menores de tecnologías de la información y comunicaciones.</t>
  </si>
  <si>
    <t>Material de limpieza.</t>
  </si>
  <si>
    <t>Mercancías adquiridas para su comercialización.</t>
  </si>
  <si>
    <t>Productos minerales no metálicos.</t>
  </si>
  <si>
    <t>Material eléctrico y electrónico.</t>
  </si>
  <si>
    <t>Artículos metálicos para la construcción.</t>
  </si>
  <si>
    <t>Materiales complementarios.</t>
  </si>
  <si>
    <t>Otros materiales y artículos de construcción y reparación.</t>
  </si>
  <si>
    <t>Fibras sintéticas, hules, plásticos y derivados.</t>
  </si>
  <si>
    <t>Combustibles, lubricantes y aditivos.</t>
  </si>
  <si>
    <t>Prendas de seguridad y protección personal.</t>
  </si>
  <si>
    <t>***</t>
  </si>
  <si>
    <t>Refacciones y accesorios menores de mobiliario y equipo de administración, educacional y recreativo.</t>
  </si>
  <si>
    <t>Herramientas menores.</t>
  </si>
  <si>
    <t>Refacciones y accesorios menores de equipo de cómputo y tecnologías de la información.</t>
  </si>
  <si>
    <t>Refacciones y accesorios menores de equipo de transporte.</t>
  </si>
  <si>
    <t>Refacciones y accesorios menores de maquinaria y otros equipos.</t>
  </si>
  <si>
    <t>Telefonía celular.</t>
  </si>
  <si>
    <t>Servicios de acceso de Internet, redes y procesamiento de información.</t>
  </si>
  <si>
    <t>Arrendamiento de mobiliario y equipo de administración, educacional y recreativo.</t>
  </si>
  <si>
    <t>Seguro de bienes patrimoniales.</t>
  </si>
  <si>
    <t>Conservación y mantenimiento menor de inmuebles.</t>
  </si>
  <si>
    <t>Instalación, reparación y mantenimiento de mobiliario y equipo de administración, educacional y recreativo.</t>
  </si>
  <si>
    <t>Reparación y mantenimiento de equipo de transporte.</t>
  </si>
  <si>
    <t>Servicios de limpieza y manejo de desechos.</t>
  </si>
  <si>
    <t>Sentencias y resoluciones por autoridad competente.</t>
  </si>
  <si>
    <t>Impuesto sobre nóminas y otros que se deriven de una relación laboral.</t>
  </si>
  <si>
    <t>Muebles de oficina y estantería.</t>
  </si>
  <si>
    <t>Metros cúbicos</t>
  </si>
  <si>
    <t>Pesos</t>
  </si>
  <si>
    <t>Materiales, útiles y equipos menores de oficina.</t>
  </si>
  <si>
    <t>Materiales, accesorios y suministros médicos.</t>
  </si>
  <si>
    <t>Impuestos y derechos.</t>
  </si>
  <si>
    <t>Otros servicios generales.</t>
  </si>
  <si>
    <t>Monto programado</t>
  </si>
  <si>
    <t>FC25</t>
  </si>
  <si>
    <t>Comercial (facturación y cobranza)</t>
  </si>
  <si>
    <t>Dirección de Comercialización</t>
  </si>
  <si>
    <t>A través de un plan integral, contribuir para fortalecer proyectos que promuevan la sostenibilidad financiera, soportada en un flujo estable y suficiente, proveniente de recursos de tarifas (ajustadas a la capacidad de pago de los usuarios más vulnerables y que a su vez cubra las necesidades de operación y mantenimiento de la infraestructura) y de fondeo de recursos públicos (con subsidios focalizados), seguida de una intensa difusión de campañas de sensibilización, programas, promoción para que el usuario acuda a celebrar su contrato, cultura del agua en los diferentes medios de comunicación, entre otros. Además de promover la mayor obertura de micromedición en clientes y usuarios, una correcta toma de lecturas y facturación con precios justos y acorde a los consumido.</t>
  </si>
  <si>
    <t>1. Eficiencia comercial (%).</t>
  </si>
  <si>
    <t>Reporte de la Dirección de Comercialización y la Dirección de Administración y Finanzas.</t>
  </si>
  <si>
    <t>Se logra aumentar la eficiencia comercial entre lo facturado con lo recaudado y con ello un aumento en el flujo de efectivo interno.</t>
  </si>
  <si>
    <t>Dirección de Comercialización - Dirección de Administración y Finanzas.</t>
  </si>
  <si>
    <t>El Organismo Operador cuenta con un mejor control en el fortalecimiento de proyectos, programas, acciones y difusiones, que han contribuido en el aumento de la recaudación; además con el aumento en la cobertura de micromedición se lleva un registro más controlado en el volumen de agua facturada y los volúmenes de agua contabilizada.</t>
  </si>
  <si>
    <t>4.- Eficiencia comerciar servicio doméstico.</t>
  </si>
  <si>
    <t>Informe de la Dirección de Comercialización.</t>
  </si>
  <si>
    <t>Se logra aumentar la recaudación en el servicio doméstico, siendo uno de los servicios con mayores usuarios y con mayor rezago.</t>
  </si>
  <si>
    <t>Aumentar la recaudación al menos en un 10 % de manera general lo facturado VS lo cobrado.</t>
  </si>
  <si>
    <t>El padrón de usuarios del INTERAPAS, lo forman un total de 409,919 usuarios, formado por servicio público con una recaudación del 36.03 %, servicio doméstico con el 47.04 %, comercial y de servicios con un 67.03 % e industrial con un 84.73 %, alcanzando una eficiencia global del 54.61 % y una cartera vencida de $ 1,328,243,701.00, Al cierre del ejercicio 2024, se cierra con una eficiencia comercial del 71.13 %.</t>
  </si>
  <si>
    <t>Al ciere del ejercio 2024, la recaudación por la prestación del servicio de agua a usuarios de tipo doméstico, se cierra con una recaudación del 66.33 %</t>
  </si>
  <si>
    <t>Aumentar al menos en un 10 % la recaudación en servicio de tipo doméstico, en este tipo de contratación se concentra el mayor número de usuarios.</t>
  </si>
  <si>
    <t>Evalúa el número de tomas que son reparadas por fuga, por mal funcionamiento del medidor o algun taponamiento que pueda tener en el cuadro de la toma.</t>
  </si>
  <si>
    <t>Al cierre del ejercicio 2024 se rehabilitó un total de 1,954 tomas, es decir por cada mil tomas se rehabilitaron 5.</t>
  </si>
  <si>
    <t>Rehabilitar al menos un 10 % más de tomas, con respecto al ajercicio anterior.</t>
  </si>
  <si>
    <t>COMP 1</t>
  </si>
  <si>
    <t>COMP 2</t>
  </si>
  <si>
    <t>COMP 3</t>
  </si>
  <si>
    <t>Energía eléctrica.</t>
  </si>
  <si>
    <t>Difusión por radio, televisión y otros medios de mensajes sobre programas y actividades gubernamentales.</t>
  </si>
  <si>
    <t>8. Número de tomas rehabilitadas por cada mil tomas registradas.</t>
  </si>
  <si>
    <t>9. Número de diagnósticos para detectar fallas por cada mil tomas</t>
  </si>
  <si>
    <t>Entre mayor número de tomas se puedan rehabilitar y dejar en óptimo funcionamiento, mayor número de usuarios estarán satisfechos con el servicio.</t>
  </si>
  <si>
    <t>Consumo</t>
  </si>
  <si>
    <t>Pieza</t>
  </si>
  <si>
    <t>Lote</t>
  </si>
  <si>
    <t>M</t>
  </si>
  <si>
    <t>KWh</t>
  </si>
  <si>
    <t>Servicio</t>
  </si>
  <si>
    <t>Unidades</t>
  </si>
  <si>
    <t>Publicidad</t>
  </si>
  <si>
    <t>Dirección de Adminsitración y Finanzas.</t>
  </si>
  <si>
    <t>Evalúa el número de tomas a las que se les hace diagnóstico para detectar fallas, fugas o algún daño interno.</t>
  </si>
  <si>
    <t>Al cierre del ejercicio 2024, se ejecutaron 4,607 diagnósticos, es decir 11 diagnósticos por cada mil tomas.</t>
  </si>
  <si>
    <t>A mayor número de diagnósticos ejecutados y tomas rehabilitadas para su puesta en marcha y óptimo f, mayor número de clientes satisfechos.</t>
  </si>
  <si>
    <t>Aumentar al menos en un 10 % los diagnósticos ejecutados, para rehabilitar más tomas y que puedan quedar en funcionamiento correcto.</t>
  </si>
  <si>
    <t>Fertilizantes, pesticidas y otros agroquímicos.</t>
  </si>
  <si>
    <t>Refacciones y accesorios menores otros bienes muebles.</t>
  </si>
  <si>
    <t>Arrendamiento de edificios.</t>
  </si>
  <si>
    <t>10. Número de suspensión de servicio por cada mil tomas.</t>
  </si>
  <si>
    <t>Lote.</t>
  </si>
  <si>
    <t>Litros</t>
  </si>
  <si>
    <t>Evalúa el número de tomas que se suspenden por detección de irregularidades que van en contra del reglamento de INTERAPAS, así como la Ley de Aguas del Estado de San Luis Potosí.</t>
  </si>
  <si>
    <t>Al cirre del ejercicio 2024, se suspendieron un total de 45,671 servicios de agua, por detección de anomalias en la toma.</t>
  </si>
  <si>
    <t>Arrendamiento de activos intangibles.</t>
  </si>
  <si>
    <t>Servicios de recaudación, traslado y custodia de valores.</t>
  </si>
  <si>
    <t>Comisiones por ventas.</t>
  </si>
  <si>
    <t>Servicios de jardinería y fumigación.</t>
  </si>
  <si>
    <t>Informe del Departamento de Entubación, de la Dirección de Operación y Mantenimiento.</t>
  </si>
  <si>
    <t>Dirección de Administración y Finanzas.</t>
  </si>
  <si>
    <t>Casos</t>
  </si>
  <si>
    <t>Otros.</t>
  </si>
  <si>
    <t>ACTIVIDADES PRESUPUESTARIAS</t>
  </si>
  <si>
    <t>ACTIVIDADES PRESUPUESTARIAS.</t>
  </si>
  <si>
    <t>No.</t>
  </si>
  <si>
    <t>Descripción de las activdades</t>
  </si>
  <si>
    <t>¿Qué se espera?</t>
  </si>
  <si>
    <t xml:space="preserve">• ¡Atención, Colonia Nueva Progreso! presentes en Av. Salk y Calle Aristóteles con el programa "Acaba tu deuda de una vez". A partir de las 9:00 am hasta las 3:00 pm. - Incentivos en adeudos de agua. - Contratos de servicio sin costo. - Descuentos en multas y presuntivos (excepto torres departamentales). - ¡Aprovecha y ponte al corriente con Interapas!
• ¡Atención Delegación de Bocas! presentes en el Tianguis de Delegación de Bocas con el programa "Acaba tu deuda de una vez" A partir de las 9:00 am hasta las 3:00 pm.
• ¡Atención Ciudad 2000 del Municipio de Villa de Pozos! Este miércoles 12 de febrero estaremos en Calle Robles y Calle 71 con el programa "Acaba tu deuda de una vez".
• ¡Atención vecinos de Fraccionamiento Puerta Natura! Participa en nuestro programa "Acaba tu deuda de una vez" Av. Natura, Coto No. Cero.
• ¡Atención Colonia del Valle! estaremos más cerca de ti, con nuestro programa "Acaba tu deuda de una vez”.
• ¡Atención Colonia Retornos! Habrá presencia en Calle 13 y calle 3, con nuestro programa "Acaba tu deuda de una vez”.
• ¡Atención vecinos del Barrio Vergel! Habrá presencia en el en Centro Deportivo Los Vergeles entre Vergel de las Flores y 6ta privada Vergel, con nuestro programa "Acaba tu deuda de una vez”.
• ¡Atención vecinos de Fraccionamiento Español! estaremos en el Centro Deportivo Español de calle Aragón, con nuestro programa "Acaba tu deuda de una vez”.
• ¡Atención vecinos de Himno Nacional! estaremos en Beethoven esquina con Mozart, con nuestro programa "Acaba tu deuda de una vez”.
• ¡Atención Colonia Industrial Aviación! ¡estaremos en Pozo Industrial Aviación calle 13 esquina con calle 3, con el programa “Acaba tu deuda de una vez!
• ¡Atención Barrio de Tequisquiapan! estaremos en el Jardín de Tequisquiapan en Mariano Arista y Mariano Ávila, con el programa "Acaba tu deuda de una vez”.
• ¡Atención Centro histórico! estaremos en Plaza Aranzazú entre Independencia y Galeana, con el programa "Acaba tu deuda de una vez”.
• ¡Atención Fraccionamiento Capricornio! estaremos en el Centro Deportivo Capricornio de Av. Industrias, con el programa “Acaba tu deuda de una vez”. 
• ¡Atención colonia Rancho Viejo Segunda Sección! estaremos en Prol. Calle 30 esquina calle 99 (Oxxo), con el programa "Acaba tu deuda de una vez”.
• ¡Atención Colonia La Libertad! estaremos en Pozo La Libertad entre Valle de Santa Ana y Santa Clara, con el programa “Acaba tu deuda de una vez”.
• ¡Atención Colonia San Ángel! estaremos en el Centro de Desarrollo Comunitario San Ángel en la calle San Ángel, con el programa "Acaba tu deuda de una vez”.
• ¡Atención San Sebastián! estaremos en el Jardín de San Sebastián en Av. Constitución y calle Santillán, con el programa "Acaba tu deuda de una vez”.
• ¡Atención Colonia Hacienda de Bravo!, estaremos en Lina Parque Infantil en la calle Hacienda La Pila S/N con nuestro programa "Acaba tu deuda de una vez”.
• Promoción en la Campiña Residencial en el OXXO, entre Avenida Huerta Real y José Hernández, en el Municipio de Villa de Pozos, con el programa “Acaba tu deuda de una vez”.
• ¡Atención Colonia Ferrocarrilera! estaremos en el Deportivo Ferrocarrilero de Av. México, con el programa “Acaba tu deuda de una vez”.
• ¡Atención Colonia Jacarandas! estaremos en el Parque de las calles Robles, Pirules y Almendros, con el programa “Acaba tu deuda de una vez”.
• ¡Atención Colonia INFONAVIT Morales! estaremos en el Jardín de Morales en las calles Arsénico y Patria (frente al Oxxo), con el programa “Acaba tu deuda de una vez”.
• ¡Atención Colonia Morales” estaremos en Jardín de Morales en calles Arsénico y Patria (frente a Oxxo), con el programa “Acaba tu deuda de una vez”!
• ¡Atención Colonia La Forestal! estaremos en la cancha multiusos entre calles Puebla, Guanajuato, León Gto. y Ángeles, con el programa “Acaba tu deuda de una vez”.
• ¡Atención Colonia Simón Díaz INFONAVIT! estaremos en Andador Islas Salomón y Estados Unidos de América, con el programa “Acaba tu deuda de una vez”.
• ¡Atención Garita de Jalisco! estaremos en Centro Deportivo Integral La Garita entre Viveros y Niño Artillero, con el programa “Acaba tu deuda de una vez”.
• ¡Atención Barrio de San Miguelito! estaremos en Plaza Iglesia San Miguelito entre Vallejo y Miguel Barragán, con el programa “Acaba tu deuda de una vez”.
• ¡Atención industrial San Luis! estaremos en Av. Coras #134 entre calles Lacandones y Huastecos, con el programa “Acaba tu deuda de una vez”.
• ¡Atención Colonia Julián Carrillo! estaremos en calle López #230, con el programa “Acaba tu deuda de una vez”.
</t>
  </si>
  <si>
    <t xml:space="preserve">• Continua la promoción de “Acaba tu deuda de una vez”. Colonia Juan Sarabia.
• Promoción de “Acaba tu deuda de una vez”, Villa Magna.
• Promoción de incentivos en adeudos de agua con “Acaba tu deuda de una vez”, contratos de servicios de agua sin costo y descuentos en multas y presuntivos. Colonia Jardines del Estadio.
• Promoción de descuentos en Calle Río Grande y Av., Galeana y Sirenia Residencial, Municipio de Villa de Pozos.
• Promoción de descuentos en la Avenida Vista Azul y Camino a Santa Rita, La Viña Residencial del Municipio de Villa de Pozos.
• Promoción de descuentos 2025, Avenida Puerta Real y Avenida de la Hacienda, Fraccionamiento Puerta Real.
• Promoción de descuentos en la calle San Quintín Rodríguez y calle Maravillas del Fraccionamiento Los Pilares de la Delegación La Pila.
• Promoción de descuentos en la Privada de Prolongación Moctezuma y Calle Jaime Sordo de la Colonia Tercera Grande.
• “Acaba tu deuda de una vez”, promoción en la calle Gilberto esquina camino a San Juanico, Fraccionamiento Don Antonio.
• “Acaba tu deuda de una vez”, promoción en el Boulevard Montebello y Avenida Malibú, Fraccionamiento Las Ramblas. Municipio de Villa de Pozos.
• Promoción de descuentos. Fraccionamiento Los Lagos, en el Municipio de Villa de Pozos.
• Descuento de hasta el 50 % en tu adeudo de tarifa comercial.
• Programa “Acaba tu deuda de una vez”, Colonia Prados de San Vicente 1ª Sección en la Cancha Multiusos.
• “Acaba tu deuda de una vez”, incentivos en adeudos de agua, contratos de servicios de agua sin coto, descuento en multas y presuntivos, excepto torres departamentales. Plaza Los Silos “Los Tubos”, entres las calles Vall del Rosario del Pozo y Valle de San Francisco, Colonia los Silos, Municipio de Villa de Pozos.
• Antiguo camino a Simón Díaz y Trojes del Desierto, de la colonia Simón Díaz. “Acaba tu deuda de una vez”.
• Cada pago se traduce en obras que benefician a todos. Promoción en Jardines del Sur, en Prolongación Dalias y Boulevard Río Españita.
• Promoción para ponerse al corriente. Misión del Palmar en la calle 24 y Guaymas, del Municipio de Villa de Pozos.
• Promoción. “Acaba tu deuda de una vez”. Las Mercedes en la Avenida Seminario y Carretera 57, Municipio de Villa de Pozos.
• Promoción. Av. de la Paz y Calle Damián Carmona con el programa "Acaba tu deuda de una vez" Barrio de Santiago.
• "Acaba tu deuda de una vez", Colonia Valle Dorado calle Sirconio y calle Amatista.
• Col. Prados 2da. Sección con el programa “Acaba tu deuda de una vez”.
• Calle Caldera y Calle Curazao, de la Colonia San Leonel, con el programa "Acaba tu deuda de una vez”.
• Av. Salk y Calle La Place con el programa, de la Colonia Progreso "Acaba tu deuda de una vez".
• Estaremos presentes en Jardín Apolonio Martínez, Fraccionamiento Tangamanga con el programa "Acaba tu deuda de una vez".
• La brigada móvil del programa "Acaba tu deuda de una vez" estará en el tianguis de la Delegación Bocas, ofreciendo descuentos de hasta el 50% para regularizar adeudos en cuentas domésticas y comerciales. Además, los usuarios podrán contratar el servicio de agua sin costo y acceder a un 100% de descuentos en multas y presuntivos (excepto en torres departamentales). El módulo operará de 9:00 a 15:00 horas. Para consultar descuentos y realizar pagos, visita https://sindeuda.interapas.mx/ o usa la app InterAPPas Móvil.
</t>
  </si>
  <si>
    <t>Promoción de acaba tu deuda de una vez:</t>
  </si>
  <si>
    <t>Invitaciones de pago.</t>
  </si>
  <si>
    <t xml:space="preserve">• ¡Ponte al corriente con INTERAPAS! INTERAPAS invita a propietarios de negocios y locatarios del régimen comercial a aprovechar los descuentos fiscales de hasta el 50% este febrero para saldar sus adeudos. ¿Cómo hacerlo? Consulta tu saldo y el descuento aplicable en el siguiente enlace con tu número de contrato y código verificador. https://sindeuda.interapas.mx/Consulta. Realiza tu pago de manera rápida y segura en la misma página, en la app InterAPPas Móvil o directamente en las cajas recaudadoras. Si tienes dudas, llama al ACUATEL: 444 123 6400 o visita nuestras redes sociales para más detalles.
• ¡Mejoramos para ti! Ahora puedes consultar tu historial de pagos de manera fácil y rápida nuestra app oficia. ¡Descárgala y mantén el control de tus pagos al alcance de tu mano.
</t>
  </si>
  <si>
    <t>Programa “Beneficio 50”.</t>
  </si>
  <si>
    <t xml:space="preserve">• Renueva tu trámite beneficio 50 y paga el agua con descuento. Acude a las sucursales: Los Filtros, Centro y Acceso norte con documentos oficiales.
• Si eres una madre soltera, una persona con discapacidad o de la tercera edad ¡Te invitamos a tramitar tu “Beneficio 50! Entra al siguiente enlace para conocer los requisitos https://interapas.mx/tramites-duplicate-196.
</t>
  </si>
  <si>
    <t>Escanea tu código QR.</t>
  </si>
  <si>
    <t xml:space="preserve">• No salgas de casa. Escanea el código QR en tu recibo de agua y realiza tu pago. ¡Ahora es más fácil! – Paga sin comisiones.
• Publicidad para pagos. No salgas de casa, conoce los métodos de pago que el INTERAPAS pone a tu alcance:
 Escanea el QR en tu recibo.
 Ingresa a pagos.interapas.mx.
 Descarga INTERAPAS MÓVIL.
 Manda WhatsApp a: 444 423 9728.
• ¡Paga tu recibo sin salir de casa! Olvídate de las comisiones y evita largas filas; solo escanea el código de tu recibo. ¡Así de fácil! Sólo escanea el QR de tu recibo.
</t>
  </si>
  <si>
    <t>Suspensión de tomas de agua.</t>
  </si>
  <si>
    <t xml:space="preserve">• Se clausura toma clandestina en el eje 110. Las tomas ilegales nos afectan a todos, si detectas una denúnciala a nuestra línea de Fuga Cero 444 301 8874. ¡En Interapas seguimos trabajando para ti!
• INTERAPAS cancela toma clandestina en Periférico Rocha Cordero. Se cancela de inmediato para evitar que se siga haciendo uso indebido del agua. Se mantendrá vigilancia para evitar nuevas conexiones ilegales.
</t>
  </si>
  <si>
    <t>Reparación de fugas en medidores.</t>
  </si>
  <si>
    <t xml:space="preserve">• En la primera quincena de febrero, se han reparado 51 fugas de medidores en la Zona Metropolitana.
• Se repara fuga en medidor de agua potable en Av. Venustiano Carranza.
</t>
  </si>
  <si>
    <t>Promociones.</t>
  </si>
  <si>
    <t xml:space="preserve">• ¿Aún no tienes contrato?  ¡Aprovecha nuestro 100% de descuento para el servicio doméstico! EL CONTRATO, LAS MULTAS Y LOS PRESUNTIVOS COMPLETAMENTE GRATIS. Torres departamentales pagarán las cuotas de infraestructura por incorporación. Visítanos en nuestras oficinas de Los Filtros para realizar tu trámite sin costo alguno.
• Las alertas de alto consumo de agua ayudan a detectar fugas y evitar desperdicios. Si recibes una alerta en tu recibo, podría ser señal de una fuga en tu hogar. ¡No esperes! Contacta a ACUATEL al 4441236400 para revisar y resolver el problema.
</t>
  </si>
  <si>
    <t>ACCIONES EJECUTADAS  MÁS REPRESENTATIVAS EN EL TRIMESTRE I</t>
  </si>
  <si>
    <t>ACCIONES EJECUTADAS  MÁS REPRESENTATIVAS EN EL TRIMESTRE II</t>
  </si>
  <si>
    <t>ACCIONES EJECUTADAS  MÁS REPRESENTATIVAS EN EL TRIMESTRE III</t>
  </si>
  <si>
    <t>ACCIONES EJECUTADAS  MÁS REPRESENTATIVAS EN EL TRIMESTRE IV</t>
  </si>
  <si>
    <t>Incrementar la recaudación de la prestación de los diferentes servicios que presta el INTERAPAS: servicio doméstico, servicio comercial y de servicios, servicio industrial y servicio público. Con el objeto de aumentar el flujo de efectivo del Organismo y disminuir cartera vencida.</t>
  </si>
  <si>
    <t>Que todas las familias vulnerables, cuenten con su renovación de "Beneficio 50 ", para que pueden recibir el beneficio de este descuento en los consumos de sus recibos de agua.</t>
  </si>
  <si>
    <t>Convatir las fugas de agua en los medidores de las tomas instaladas, con el objeto de prevenir el desperdicio de agua.</t>
  </si>
  <si>
    <t>Esta acción busca exhortar a la población para que acuda a las oficinas del INTERAPAS para regularizar sus tomas y ponerlas al corriente.</t>
  </si>
  <si>
    <t>Articulos deportivos.</t>
  </si>
  <si>
    <t>Actividades presupuestarias.</t>
  </si>
  <si>
    <t>Materiales, accesorios y suministros de laboratorio.</t>
  </si>
  <si>
    <t>Los usuarios que se encuentren con toma instalada de manera ilegal, acudirán al Organismo a regularizar sus tomas, para evitar corte de servicio, multas y recargos.</t>
  </si>
  <si>
    <t>Disminuir la cartera vencida al menos en un 10 %</t>
  </si>
  <si>
    <t>Facilitar procesos de pago a clientes y usuarios y evitar que haga largas filas en las oficinas recaudadoras.</t>
  </si>
  <si>
    <t>Agilizar trámites y procesos a clientes y ususarios del INTERAPAS.</t>
  </si>
  <si>
    <t>DEVENGADO TRIMESTRE I</t>
  </si>
  <si>
    <t>Disminuir al menos en un 15 % la suspensión de servicios por conexiones ilegales o por incumplimiento a reglamento intenro.</t>
  </si>
  <si>
    <t>Evalua la eficiencia entre lo facturado y lo cobrado.</t>
  </si>
  <si>
    <t>Monto cobrado</t>
  </si>
  <si>
    <t>Monto Facturado</t>
  </si>
  <si>
    <t>Meta del Indicador en %:</t>
  </si>
  <si>
    <t>Eficiencia al cierra del 2024 en %:</t>
  </si>
  <si>
    <t>Evalúa el porcentaje  que se recauda de manera trimestral por servicio doméstico, en la relación recaudado Vs facturado.</t>
  </si>
  <si>
    <t>Monto cobrado por servicio doméstico.</t>
  </si>
  <si>
    <t>Monto facturado por servicio doméstico.</t>
  </si>
  <si>
    <t>Pesos.</t>
  </si>
  <si>
    <t>Monto cobrado por srvicio doméstico.</t>
  </si>
  <si>
    <t xml:space="preserve"> Rehabilitación de tomas de agua, programa para la rehabilitación de tomas.</t>
  </si>
  <si>
    <t>Tomas rehabilitadas</t>
  </si>
  <si>
    <t>Número de tomas.</t>
  </si>
  <si>
    <t>Total de tomas registradas</t>
  </si>
  <si>
    <r>
      <t xml:space="preserve">Número de tomas. </t>
    </r>
    <r>
      <rPr>
        <b/>
        <sz val="9"/>
        <color theme="1"/>
        <rFont val="Noto Sans"/>
        <family val="2"/>
      </rPr>
      <t>Al cierre del ejercicio 2024 se rehabilitó un total de 1,954 tomas, es decir por cada mil tomas se rehabilitaron 5.</t>
    </r>
  </si>
  <si>
    <t>Por cada mil tomas 5 recibieron rehabilitación.</t>
  </si>
  <si>
    <t>Evalúa la capacidad existente para la detección de posibles problemas en la toma, ya sea fuga de medior, fuga interna, obstrucción de tubería, etc.</t>
  </si>
  <si>
    <t>Número de diagnósticos.</t>
  </si>
  <si>
    <t>Diagnósticos.</t>
  </si>
  <si>
    <t>Total de tomas registradas.</t>
  </si>
  <si>
    <t>Tomas registradas</t>
  </si>
  <si>
    <t>Al cierre del 2024, se eleboraron 11 diagnósticos por cada mil tomas registradas.</t>
  </si>
  <si>
    <t>Tomas registradas.</t>
  </si>
  <si>
    <t>Evalúa la capacidad de suspensión de tomas, por incumplimiento alguno al reglamento o en su defecto, por toma clandestina.</t>
  </si>
  <si>
    <t>Número de servicios suspendidos.</t>
  </si>
  <si>
    <t>Tomas suspendidas.</t>
  </si>
  <si>
    <t>Total de tomas regsitradas.</t>
  </si>
  <si>
    <t>Tomas regsitradas.</t>
  </si>
  <si>
    <t>Al cierre del 2024, se suspendieron 113 tomas por cada mil tomas registradas.</t>
  </si>
  <si>
    <t>• ¡Atención Villa Magna!, se les invita a regularizar el servicio de agua, con nuestro programa "Acaba tu deuda de una vez”.
• ¡Aprovecha los descuentos 2025!, obtén hasta un 50 % de descuento en tu adeudo de tarifa comercial.
• ¡Atención colonia Universitaria!, se estará en el OXXO de la Avenida Salvador Nava Martínez y Fray José de Alergui en la colonia Universitaria, con el programa “Acaba tu deuda de una vez”, aprovecha los descuentos y ponte al corriente con INTERAPAS.
• ¡Atención Colonia Jardines de Oriente! estaremos en Oxxo B. Anaya (Av. Ricardo B. Anaya y Circuito Oriente), con nuestro programa "Acaba tu deuda de una vez”. 
• ¡Atención vecinos de Condado de Sauzal! Este domingo 13 de abril estaremos en la Unidad Deportiva Condado del Sauzal (Calle De La Acequia #109), con nuestro programa “Acaba tu deuda de una vez”.
• ¡Atención vecinos del Barrio de San Juan de Guadalupe! ¡estaremos en el Jardín de San Juan de Guadalupe, con nuestro programa “Acaba tu deuda de una vez!
• ¡Atención vecinos de la Colonia Las Piedras! estaremos en el Pozo FOVISSSTE en la calle Obsidiana, con nuestro programa "Acaba tu deuda de una vez!
• ¡Atención vecinos de la Colonia Jardín! Estaremos este jueves 10 de abril en el Oxxo 18 de Marzo (calle Estatuto Jurídico), con nuestro programa "Acaba tu deuda de una vez”.
• ¡Atención vecinos de la Colonia Ricardo B. Anaya” estaremos con nuestro programa "Acaba tu deuda de una vez” en: La Iglesia de la Estrella (Av. Ricardo B. Anaya y Rosalío Sánchez Niño).
• ¡Atención Colonia del Llano! te esperamos en el Centro Deportivo Topacio Av. Topacio y calle Capuchina. Con nuestro programa "Acaba tu deuda de una vez”.
• “Acaba tu deuda de una vez” Estaremos en el Santuario de Nuestra Señora de Guadalupe (Calzada de Guadalupe).
• ¡Atención vecinos de la Calzada de Guadalupe! Estaremos en la Caja del Agua, con nuestro programa “Acaba tu deuda de una vez”. ¡Aprovecha nuestros descuentos 2025 y ponte al corriente con INTERAPAS!.
• ¡Atención vecinos de la Colonia María Cecilia! Estaremos en Pozo María Cecilia en General Von Moltke, con nuestro programa “Acaba tu deuda de una Vez”.
• ¡Atención vecinos de la Colonia El Aguaje! Se acudirá a la colonia El Aguaje para que puedas realizar tu contrato con INTERAPAS sin costo alguno, ¡aprovecha! Plaza principal de la Parroquia de San Nicolás Tolentino.
• ¡Atención Barrio Vergel! Este viernes todavía puedes realizar tu contrato sin. costo en nuestro módulo móvil. Centro Deportivo "Los Vergeles", col. Vergel de las Flores. 
• ¡Últimos días! Estaremos en el Centro Deportivo "Los Vergeles", en la colonia Vergel de las Flores, este jueves 22 y viernes 23 para que puedas realizar tu contrato doméstico sin costo alguno.
• ¡Atención vecinos aledaños al Parque de Morales! Te esperamos en nuestro módulo de atención que hoy se encuentra en el pasillo central del Parque de Morales. Revisa los descuentos que tenemos disponibles para ti https://sindeuda.interapas.mx/Consulta. ¡Acaba tu deuda de una vez!.
• ¡Atención Barrio Vergel! Estaremos en el Centro Deportivo Los Vergeles, para que puedas realizar tu contrato de agua SIN COSTO. Te esperamos en un horario de 9:00 a 14:00 horas. Centro Deportivo Los Vergeles calle Vergel de Las Flores y Sexta Privada Vergel de Las Flores.</t>
  </si>
  <si>
    <t>Promoción de acaba tu deuda de una vez.</t>
  </si>
  <si>
    <t>• ¡Atención Colonia Arbolitos!. Realiza tu trámite para el programa Acaba tu deuda de una vez, estaremos en el Circuito Río Rinh, entrando por la calle Missisipi.
• ¡Atención Barrio Vergel! Regulariza tu servicio de agua y drenaje totalmente GRATIS sin multas ni presuntivos. Centro Deportivo Los Vergeles. Además, adhiérete al programa Acaba tu deuda de una vez.
• ¡Últimos días en Villa Magna! Todavía nos puedes encontrar en la comandancia municipal Horizontes. ¡Realiza tu contrato completamente gratis!
• ¡Atención lomas 3ª Sección! ¡Ven y acaba tu deuda de una vez con INTERAPAS!, estaremos en la colonia Lomas 3ra. sección. Conoce los incentivos fiscales disponibles para ti en: sindeuda.interapas.mx.
• ¡Atención Villa Magna! Estaremos en Comandancia Municipal Horizontes de 9:00 am a 2:00 pm ¡Realiza tu contrato SIN COSTO y regulariza tu servicio de agua con INTERAPAS. 
• ¡Atención colonia Pirules! en el Domingo de Pilas, estaremos en la colonia Pirules con nuestro programa "Acaba tu deuda de una vez" ¡Ven a tramitar tu descuento!. Estaremos en el Jardín Fidel Briao y calle segunda Fidel Briano.
• ¡Atención colonia Pirules! Estaremos en la colonia Pirules con nuestro programa "Acaba tu deuda de una vez” Jardines Fidel Briano y calle 2da.Fidel Briano.
• El domingo estaremos en la colonia Pirules con nuestro programa "Acaba tu deuda de una vez", para que puedas tramitar tu descuento en el servicio de agua. Si tienes pagos pendientes en tu recibo ¡aprovecha! Consulta los requisitos en sindeuda.interapas.mx/Consulta. Estaremos en Jardín Fidel Briano y calle 2da. Fidel Briano.
• ¡Atención Colonia Pirules! Si tienes pagos pendientes en tu recibo de agua, ésta es tu oportunidad para ¡acabar tu deuda! Te esperamos en la Colonia Pirules, el próximo domingo 29 de junio. Para conocer los requisitos ingresa a sindeuda.interapas.mx/Consulta. Jardín Fidel Briano y calle 2da. Fidel Briano. Con el programa “Acaba tu deuda de una vez”.
• ¡¡Todavía hay tiempo!! Seguimos en Villa Magna tramitando contratos de agua ¡SIN COSTO! e esperamos en Comandancia Horizontes hasta las 2:00 de la tarde. Comandancia Municipal Horizontes.
• ¡¡Nos vemos HOY en VILLA MAGNA!! Si vives en esta zona y aún no tienes tu contrato de agua, HOY es tu oportunidad para obtenerlo. Recuerda que este mes de junio el trámite es ¡SIN COSTO! Te esperamos en Comandancia Municipal Horizontes.</t>
  </si>
  <si>
    <t xml:space="preserve">• Mes de mayo, descuento 2025 hasta el 50 %, en tu adeudo de tarifa comercial.
• ¡Acaba tu deuda de una vez! Si tienes pagos pendientes, puedes acceder a un descuento especial. Consulta las bases en el siguiente link https://sindeuda.interapas.mx/Consulta. ¿Debes agua? Si debes más de 10 mil hasta 20 mil pesos, eres acreedor a un incentivo del 45 % aprovecha.
• ¡Último día! Te esperamos hoy en la Feria de la proveeduría en donde podrás realizar distintos trámites con nosotros. Estaremos hasta las 7:00 pm en el Centro de Convenciones de San Luis Potosí. Durante la Feria de la Proveeduría, podrás realizar trámites y servicios de:
 Pagos.
 Programa “Acaba tu deuda de una vez”.
 Suscribir contratos del servicio (sólo para uso doméstico).
 Beneficio 50 .
 Aclaraciones.
 Reportes.
 Cambios de titular.
 Convenios de pagos para regularizar su cuenta.
 29 y 30 de mayo de 8:00 a 19:00 horas, Centro de Convenciones de San Luis Potosí.
• No te pierdas los descuentos que tenemos disponibles para ti. ¡Acaba tu deuda de una Vez” Consulta los requisitos en el siguiente link https://sindeuda.interapas.mx/Consulta. Descuentos 2025 ¡Aprovecha! Descuentos de hasta el 50 %. Entra tu adeudo de tarifa doméstica.
• ¿Ya conoces los descuentos que tenemos disponibles para ti? Ingresa al siguiente link https://sindeuda.interapas.mx/Consulta para obtener más información. ¡Acaba tu deuda de una vez!  Si debes más de 40 mil pesos en adelante, eres acreedor a un incentivo del 30 % de descuento ¡Aprovecha!.
• Se continua con los descuentos del programa Acaba tu deuda de una vez, para que puedas ponerte al corriente en tu recibo. Revisa los requisitos aquí https://sindeuda.interapas.mx/Consulta. Paga tu adeudo con descuentos de hasta el 50 %, en tu adeudo de tarifa doméstica.
• ¡Aprovecha los descuentos y acaba tu deuda de una vez! Ingresa al siguiente link https://sindeuda.interapas.mx/Consulta y conoce los requisitos para hacer tu trámite. ¿Debes agua? Si debes más de 20 mil hasta 30 mil pesos , eres acreedor a un incentivo del 40 % de descuento ¡Aprovecha!.
• Recuerda que puedes acceder a uno de los descuentos especiales que ofrece nuestro programa “Acaba tu Deuda de una Vez” Consulta los requisitos aquí https://sindeuda.interapas.mx/Consulta ¿Debes agua? Si debes más de mil hasta 10 mil pesos, eres acreedor  a un incentivo del 50 % de descuento. ¡Aprovecha!
• ¿Tienes deuda en tu cuenta doméstica de Interapas? Aprovecha los incentivos fiscales disponibles para ti. Consulta en sindeuda.interapas.mx. Ven y acaba tu deuda de una vez.
• Recuerda que nuestro programa "Acaba tu deuda de una vez" se mantiene vigente, para que usuarios domésticos y comerciales puedan saldar sus pagos pendientes con descuentos del 30% al 50%.
• Nuestro módulo de atención ya se encuentra en la colonia Pirules, con el programa “Acaba tu deuda de una vez”. Si tienes pagos pendientes, ¡ven a tramitar tu descuento! Consulta las bases en https://sindeuda.interapas.mx/Consulta.
• Recuerda que si tienes pagos pendientes, puedes acceder a uno de los descuentos disponibles de nuestro programa "Acaba tu deuda de una vez" Consulta las bases en https://sindeuda.interapas.mx/Consulta. Descuentos 2025, obtén un descuento de hasta el 50 % en tu adeudo de tarifa doméstica.
• ¡Continúan los descuentos! Ven a INTERAPAS y regulariza tu cuenta, tenemos promociones especiales para tarifas domésticas y comerciales. Consulta las bases en sindeuda.interapas.mx/Consulta. Desde un 30 % de descuento hasta un 50 %.
• Si eres usuario doméstico o comercial y tienes pagos pendientes, puedes obtener un descuento hasta del 50% con nuestro programa ¡acaba tu deuda de una vez! Ingresa a sindeuda.interapas.mx/Consulta para conocer más detalles
</t>
  </si>
  <si>
    <t>Programa "Beneficio 50".</t>
  </si>
  <si>
    <t xml:space="preserve">Disminuir la cartera vencida al menos en un 10 %. </t>
  </si>
  <si>
    <t xml:space="preserve"> Incrementar la recaudación de la prestación de los diferentes servicios que presta el INTERAPAS: servicio doméstico, servicio comercial y de servicios, servicio industrial y servicio público. Con el objeto de aumentar el flujo de efectivo del Organismo y disminuir cartera vencida.</t>
  </si>
  <si>
    <t>• Si eres persona con discapacidad, adulto mayor madre soltera, Se les invita a aprovechar este descuento en tu servicio de agua.
• ¡Aprovecha tu “Beneficio 50” Si eres una persona mayor, madre soltera o persona con discapacidad tramita tu descuento del agua.
• ¡Paga tu recibo de agua con descuento! Si eres adulto mayor, persona con discapacidad o madre soltera, puedes provechar el programa. Beneficio 50.
• Si eres adulto mayor, persona con discapacidad o madre soltera, tramita tu descuento del agua que ofrece el programa Beneficio 50. Consulta los requisitos aquí. https://interapas.mx/tramites-duplicate-196. ¡Ven y tramita tu descuento de agua!
• Si eres madre soltera, adulto mayor o persona con discapacidad, te invitamos a obtener tu “Beneficio 50” ¡Ven y tramita tu descuento al agua!
• Aprovecha los descuentos del programa “Beneficio 50” para adultos mayores, madres jefas de familia y personas con discapacidad. Checa los detalles y requisitos en este link: https://bit.ly/48zkDLt#interapas.
• Aún no cuentas con tu Beneficio 50! Ven a nuestras oficinas de Los Filtros Av. Pintores #3, Col. Los Filtros, con tus documentos en original y copia.
• Programa de descuento beneficio 50 para madres jefas de familias, requisitos:
 Recibo de agua a su nombre.
 INE.
 Acta de nacimiento de sus hijos.
 Constancia de soltería expedida por un registro civil.
 Estar al corriente en sus cuentas.
• Programa de descuento beneficio 50 para adultos mayores, requisitos:
 Recibo de agua a su nombre.
 INE o en su defecto tarjeta del INAPAM.
 Predial u otro comprobante de domicilio.
 Estar al corriente en sus ntas.
• Programa de descuento beneficio 50 para personas con discapacidad, requisitos:
 Recibo de agua a su nombre.
 INE.
 Constancia que acredite la discapacidad física, intelectual o motriz.
 Estar al corriente en sus cuentas.
• Te invitamos a obtener tu Beneficio 50. Si eres madre soltera, adulto mayor o persona de la tercera edad ¡Ven y tramita tu descuento al agua!
• Si eres madre soltera, persona con discapacidad o adulto mayor, puedes acceder a un descuento del 50% en el pago del servicio de agua. Entra a interapas.mx para conocer los requisitos de nuestro programa Beneficio 50.</t>
  </si>
  <si>
    <t>¿Ya conoces los descuentos que tenemos disponibles para ti? Aprovecha nuestro programa "Acaba tu deuda de una vez" para poner al corriente tu cuenta. Entra a https://sindeuda.interapas.mx/Consulta para conocer más detalles. Obtén un descuento de hasta el 50 %, en tu adeudo de tarifa comercial.
• En INTERAPAS Las personas con discapacidad, adultos mayores y madres solteras pueden acceder a un descuento del 50% en el pago del servicio de agua. Ingresa a interapas.mx para conocer los requisitos de nuestro programa Beneficio 50.Con nuestro programa Beneficio 50, madres solteras, adultos mayores y personas con discapacidad pueden obtener un descuento del 50% en el pago del servicio de agua. El trámite es gratuito, consulta los requisitos en interapas.mx.
• ¿Sabías que en INTERAPAS tenemos descuentos especiales en el pago del servicio de agua? Con nuestro programa Beneficio 50, los adultos mayores, madres solteras y personas con discapacidad pueden acceder a un DESCUENTO del 50%. El trámite es completamente gratuito y está disponible durante todo el año. Para conocer los requisitos, puedes consultar nuestro sitio interapas.mx.
• ¿Ya conoces nuestro programa Beneficio 50? Ofrece un DESCUENTO del 50% en el pago del servicio de agua para adultos mayores, madres solteras y personas con discapacidad. El trámite es completamente gratuito y está disponible durante todo el año. Para conocer los requisitos, puedes consultar nuestro sitio interapas.mx y también en la aplicación #InterAPPasMóvil.</t>
  </si>
  <si>
    <t xml:space="preserve">Escanea tu código QR / uso de la APP </t>
  </si>
  <si>
    <t>• ¡Dale un respiro al planeta! Activa tu recibo digital y paga de manera segura y confiable donde quiera que estés. ¡Actívalo desde la App móvil!: Cero papeles, accesible, rápido y seguro.
• ¿Ya descargaste tu aplicación de InterAPPas Móvil En ella puedes pagar fácilmente el servicio de agua, hacer consultas y obtener tu recibo digital. La encuentras de manera gratuita en la App Store o Google Play.
• ¡Cuidemos al planeta! Ahora puedes acceder a tu recibo forma digital. Descárgalo a través de la aplicación móvil. Tu recibo digital fácil y seguro: fácil acceso – obtén tu recibo desde tu aplicación; seguridad – toda tu información está protegida; ecológico – dale un respiro al planeta.
• Recuerda que ya puedes tener tu recibo de agua en formato digital. Regístrate fácilmente a través de la plataforma InterAPPas Móvil, o comunícate al centro de atención al cliente 444 123 6400. Dale un respiro al planeta. Activa tu recibo en forma digital. Cero papel – Accesible – Rápido – Seguro.
• Si tienes problemas para realizar tu pago a través de la aplicación móvil de INTERAPAS, te podemos apoyar a través de nuestras líneas de comunicación. ¿Tienes dificultades para realizar tu pago en la APP? Comunícate con nosotros.
• ¡No salgas de casa! Paga tu recibo desde la aplicación de InterAPPas Móvil. Evita filas o pagos de comisiones en tiendas de conveniencia. ¡Descárgala! Disponible en Google Play y App Store.</t>
  </si>
  <si>
    <t>¿Sabes lo que es una toma ilegal? Si detectas una conexión clandestina, repórtala a nuestra línea de ACUATEL 444 123 6400 ¡Cuidar el agua es responsabilidad de todos!
¿Qué es una toma clandestina? Es una conexión ilegal a la red de agua potable sin la autorización del Organismo Operado. ¿Por qué es un problema?
 Afecta la presión y el abasto para otros usuarios.
 Puede causar fugas y daños a la red hidráulica.
 Es un delito sancionable.
 Genera pérdidas que afectan el suministro del servicio.</t>
  </si>
  <si>
    <t>• ¡Dale un respiro al planeta! ¡Ahora en la aplicación! Descarga tu recibo digital en nuestra APP móvil INTERAPAS y olvídate del papel.
• ¡Atención Villa Magna!, se les invita a regularizar tu contrato de agua sin costo.
• ¡Te llegó una alerta de alto consumo!, es posible que tengas una fuga en tu domicilio. No dejes pasar, una pequeña fuga puede significar miles d élitros de agua desperdiciada al mes.
• ¡Activa tu recibo digital y dale un respiro al planeta! Revisa y paga tu recibo donde quiera que estés.
• ¡Activa tu recibo en forma digital! Acéptalo, es más práctico, seguro y ecológico.
• Cuadrilla de INTERAPAS detecta y cancela una toma clandestina en Av. Cordillera Oriental, Lomas Tercera Sección, utilizada para riego de áreas verdes. Este tipo de conexiones afectan el abasto general y son sancionables.
• ¡ATENCIÓN! Si te llega una alerta de alto consumo en tu recibo del agua, no pases por alfo estos avisos, Es posible que tengas una fuga de agua en tu domicilio.
• ¿Aún no tienes tu contrato con INTERAPAS? Durante todo abril, aprovecha las contrataciones sin costo y el 100% de descuento en multas y presuntivos. (Excepto torres departamentales) Visítanos en nuestras oficinas de Los Filtros, Av. Pintores #3.
• Durante el mes de abril se llevaron a cabo 9 invitaciones en la colonia villa Magna, para que acudieran a celebrar su contrato de agua al módulo. Esto con el objeto de regularizar las tomas que se encuentran en servicio y que aún no cuentan con contrato de servicios para gestionar su respectivo cobro por consumo de agua potable.
• Durante el mes de mayo se llevaron a cabo 1 invitaciones en la colonia villa Magna, para que acudieran a celebrar su contrato de agua al módulo. Esto con el objeto de regularizar las tomas que se encuentran en servicio y que aún no cuentan con contrato de servicios para gestionar su respectivo cobro por consumo de agua potable.
• Con el pago de tu recibo podemos seguir haciendo mejoras a la infraestructura hidráulica. Recuerda que puedes consultar los descuentos disponibles aquí https://sindeuda.interapas.mx/Consulta. Reportes a través de la línea de “Fuga Cero” 444 301 8874. Tu pago nos ayuda a reparar fugas de agua.
• ¿Ya conoces los requisitos para nuevos contratos de Interapas? Aprovecha las últimas semanas para realizar este trámite sin costo. Conoce los requisitos para nuevos contratos de agua.  Exclusivamente domésticos:
 Predial actual y número oficial.
 Licencia de alineamiento (sólo si no cuentas con un número oficial).
 Escrituras de propiedad.
 Identificación oficial (INE o pasaporta).
 Carta poder simple con INE de 2 testigos (en caso de no presentarse el titular).
 Todos los documentos en original y copia.</t>
  </si>
  <si>
    <t>• ¡Últimas semanas! Aprovecha para realizar tu contrato con INTERAPAS sin costo alguno. Regulariza tu toma doméstica sin multas ni presuntivos.
• En mayo ¡No paran los descuentos!, Desde un 30 hasta un 50 % de descuento.
• Tu recibo del agua también lo puedes pagar desde tu celular. Aprovecha y evita largas filas. Comunícate al 444 423 9728.
• ¡Últimos meses! En mayo y junio, realiza tu contrato SIN COSTO con INTERAPAS. Regulariza tu toma doméstica sin multas ni presuntivos. ¡Aprovecha!
• Aprovecha y realiza tu contratación con INTERAPAS sin costo, además de descuentos del 100% en multas y presuntivos.
• Se continua en Villa Magna, realiza tu contrato con INTERAPAS 100 % gratis. Te esperamos en la comandancia municipal Horizontes.
• Este Lunes 05 de mayo estarán abiertas nuestras oficinas de Los Filtros. Te invitamos a regularizar tu servicio de agua SIN COSTO con horario de 8:00 a 15:00 horas.
• ¡Ya sólo queda 1 hora! Aprovecha la última oportunidad para tramitar tu contrato. – Sin costo. Seguimos atendiendo en nuestra oficina ubicada en Los Filtros, hasta las 6:00 de la tarde. Consulta los requisitos en interapas.mx.
• ¿Ya conoces nuestro programa "Acaba tu deuda de una vez"? Si eres usuario doméstico o comercial, y tienes pagos pendientes en tu recibo, puedes acceder a uno de nuestros descuentos. Entra a sindeuda.interapas.mx/Consulta para conocer las bases.
 Entra as link sindeuda.interapas.mx/Consulta.
 Registra tu número de cuenta.
 Ingresa tu código de verificación.
• Solo por el 30 de junio nuestro horario se extiende hasta las 6:00 de la tarde, en nuestra oficina ubicada en Los Filtros. Te esperamos para tramitar tu contrato ¡Sin costo!
• ¡Sólo queda el 30 de junio, último día! Aprovecha el ÚLTIMO DÍA para tramitar tu contrato ¡SIN COSTO! Además obtén un DESCUENTO del 100% en multas y presuntivos. Entra a interapas.mx para conocer los requisitos.
• No dejes que termine junio sin tramitar tu contrato de agua SIN COSTO. El lunes 30 de junio es El último día. Consulta los requisitos en interapas.mx.
• El lunes 30 de junio es el ÚLTIMO DÍA para tramitar tu contrato SIN COSTO. Te esperamos en:
 Avenida de Los Pintores No. 3, colonia Los Filtros.
 Acceso Norte No. 80-A, colonia Industrial Mexicana.
 Morelos No. 925, Centro Histórico.
• Todavía puedes venir a tramitar tu contrato de agua ¡SIN COSTO! Recuerda que el 28 de junio habrá atención al público hasta las 2:00 p.m., en Avenida de Los Pintores no. 3, colonia Los Filtros.</t>
  </si>
  <si>
    <t>• Nos encontramos en el Jardín Rafael Nieto con nuestro módulo de atención itinerante. Puedes acercarte a consultar nuestros servicios, en especial los DESCUENTOS que tenemos disponibles de nuestro programa “Acaba tu deuda de una vez”. Conoce más detalles de ello en https://sindeuda.interapas.mx/Consulta.
• Recuerda que se instalará en el Jardín Rafael Nieto. Estaremos haciendo trámites de DESCUENTOS, de nuestro programa “Acaba tu deuda de una vez”.
• ¡No salgas de casa! Aprovecha nuestros diferentes canales, donde puedes consultar y pagar tu recibo de agua. Conoce nuestros métodos de pago:
 Escanear el QR en tu recibo.
 Ingresa a pagos QR en tu recibo.
 Descarga INTERAPPAS MÓVIL.
 Manda WhatsApp a 444 423 9728.
• Si estás viendo esta publicación, es tu señal para tramitar tu contrato de agua ¡SIN COSTO! No dejes pasar más tiempo, te esperamos en nuestras oficinas, en un horario de 8:00 a.m. hasta las 5:30 p.m. Junio último mes para contrataciones sin costo y descuento del 100 % en multas y presuntivos.</t>
  </si>
  <si>
    <t>Al cierre del ejericio 2024, la eficiencia comercial cierra en 59.50 %.</t>
  </si>
  <si>
    <t>Vestuarios y uniformes</t>
  </si>
  <si>
    <t>Servicios de apoyo administrativo, traducción, fotocopiado e impresión.</t>
  </si>
  <si>
    <t>Sistemas de aire acondicionado, calefacción y de refrigeración industrial y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</si>
</sst>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s>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2"/>
      <color theme="1"/>
      <name val="Noto Sans"/>
      <family val="2"/>
    </font>
    <font>
      <sz val="11"/>
      <color theme="1"/>
      <name val="Noto Sans"/>
      <family val="2"/>
    </font>
    <font>
      <b/>
      <sz val="12"/>
      <color theme="4" tint="-0.499984740745262"/>
      <name val="Noto Sans"/>
      <family val="2"/>
    </font>
    <font>
      <sz val="12"/>
      <color theme="1"/>
      <name val="Noto Sans"/>
      <family val="2"/>
    </font>
    <font>
      <b/>
      <sz val="10"/>
      <color theme="4" tint="-0.499984740745262"/>
      <name val="Noto Sans"/>
      <family val="2"/>
    </font>
    <font>
      <sz val="10"/>
      <color theme="1"/>
      <name val="Noto Sans"/>
      <family val="2"/>
    </font>
    <font>
      <b/>
      <sz val="9"/>
      <color theme="1"/>
      <name val="Noto Sans"/>
      <family val="2"/>
    </font>
    <font>
      <sz val="8"/>
      <color theme="1"/>
      <name val="Noto Sans"/>
      <family val="2"/>
    </font>
    <font>
      <sz val="9"/>
      <color theme="1"/>
      <name val="Noto Sans"/>
      <family val="2"/>
    </font>
    <font>
      <b/>
      <sz val="9"/>
      <color theme="0"/>
      <name val="Noto Sans"/>
      <family val="2"/>
    </font>
    <font>
      <b/>
      <sz val="9"/>
      <color theme="4" tint="-0.499984740745262"/>
      <name val="Noto Sans"/>
      <family val="2"/>
    </font>
    <font>
      <b/>
      <sz val="9"/>
      <name val="Noto Sans"/>
      <family val="2"/>
    </font>
    <font>
      <sz val="9"/>
      <name val="Noto Sans"/>
      <family val="2"/>
    </font>
    <font>
      <sz val="8"/>
      <name val="Noto Sans"/>
      <family val="2"/>
    </font>
    <font>
      <sz val="7"/>
      <name val="Noto Sans"/>
      <family val="2"/>
    </font>
    <font>
      <sz val="8.5"/>
      <name val="Noto Sans"/>
      <family val="2"/>
    </font>
    <font>
      <b/>
      <sz val="8"/>
      <color theme="1"/>
      <name val="Noto Sans"/>
      <family val="2"/>
    </font>
    <font>
      <sz val="7.5"/>
      <name val="Noto Sans"/>
      <family val="2"/>
    </font>
    <font>
      <b/>
      <sz val="8"/>
      <name val="Noto Sans"/>
      <family val="2"/>
    </font>
    <font>
      <b/>
      <sz val="9"/>
      <color theme="3" tint="-0.249977111117893"/>
      <name val="Noto Sans"/>
      <family val="2"/>
    </font>
    <font>
      <sz val="9"/>
      <color theme="0"/>
      <name val="Noto Sans"/>
      <family val="2"/>
    </font>
    <font>
      <b/>
      <sz val="9"/>
      <color rgb="FF000000"/>
      <name val="Noto Sans"/>
      <family val="2"/>
    </font>
    <font>
      <sz val="9"/>
      <color rgb="FF000000"/>
      <name val="Noto Sans"/>
      <family val="2"/>
    </font>
    <font>
      <b/>
      <sz val="10"/>
      <name val="Noto Sans"/>
      <family val="2"/>
    </font>
    <font>
      <sz val="9"/>
      <color theme="1"/>
      <name val="Calibri"/>
      <family val="2"/>
      <scheme val="minor"/>
    </font>
    <font>
      <sz val="9"/>
      <color rgb="FFFF0000"/>
      <name val="Calibri"/>
      <family val="2"/>
      <scheme val="minor"/>
    </font>
    <font>
      <sz val="9"/>
      <color rgb="FF00B050"/>
      <name val="Calibri"/>
      <family val="2"/>
      <scheme val="minor"/>
    </font>
    <font>
      <sz val="11"/>
      <color rgb="FF00B050"/>
      <name val="Calibri"/>
      <family val="2"/>
      <scheme val="minor"/>
    </font>
    <font>
      <sz val="11"/>
      <color rgb="FFC00000"/>
      <name val="Calibri"/>
      <family val="2"/>
      <scheme val="minor"/>
    </font>
    <font>
      <sz val="9"/>
      <name val="Calibri"/>
      <family val="2"/>
      <scheme val="minor"/>
    </font>
    <font>
      <sz val="9"/>
      <color rgb="FFC0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1C325A"/>
        <bgColor indexed="64"/>
      </patternFill>
    </fill>
    <fill>
      <patternFill patternType="solid">
        <fgColor rgb="FF0E2E7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2465"/>
        <bgColor indexed="64"/>
      </patternFill>
    </fill>
  </fills>
  <borders count="91">
    <border>
      <left/>
      <right/>
      <top/>
      <bottom/>
      <diagonal/>
    </border>
    <border>
      <left/>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hair">
        <color auto="1"/>
      </right>
      <top style="thin">
        <color auto="1"/>
      </top>
      <bottom style="hair">
        <color auto="1"/>
      </bottom>
      <diagonal/>
    </border>
    <border>
      <left style="hair">
        <color auto="1"/>
      </left>
      <right style="medium">
        <color indexed="64"/>
      </right>
      <top style="thin">
        <color auto="1"/>
      </top>
      <bottom style="hair">
        <color auto="1"/>
      </bottom>
      <diagonal/>
    </border>
    <border>
      <left style="medium">
        <color indexed="64"/>
      </left>
      <right style="hair">
        <color auto="1"/>
      </right>
      <top style="thin">
        <color auto="1"/>
      </top>
      <bottom style="thin">
        <color auto="1"/>
      </bottom>
      <diagonal/>
    </border>
    <border>
      <left style="hair">
        <color auto="1"/>
      </left>
      <right style="medium">
        <color indexed="64"/>
      </right>
      <top style="thin">
        <color auto="1"/>
      </top>
      <bottom style="thin">
        <color auto="1"/>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medium">
        <color indexed="64"/>
      </right>
      <top/>
      <bottom style="thin">
        <color indexed="64"/>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right style="medium">
        <color indexed="64"/>
      </right>
      <top style="thin">
        <color indexed="64"/>
      </top>
      <bottom/>
      <diagonal/>
    </border>
    <border>
      <left/>
      <right style="medium">
        <color indexed="64"/>
      </right>
      <top style="hair">
        <color auto="1"/>
      </top>
      <bottom style="hair">
        <color auto="1"/>
      </bottom>
      <diagonal/>
    </border>
    <border>
      <left style="medium">
        <color indexed="64"/>
      </left>
      <right/>
      <top style="hair">
        <color auto="1"/>
      </top>
      <bottom style="hair">
        <color auto="1"/>
      </bottom>
      <diagonal/>
    </border>
    <border>
      <left style="medium">
        <color indexed="64"/>
      </left>
      <right style="hair">
        <color auto="1"/>
      </right>
      <top/>
      <bottom/>
      <diagonal/>
    </border>
    <border>
      <left style="hair">
        <color auto="1"/>
      </left>
      <right style="medium">
        <color indexed="64"/>
      </right>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indexed="64"/>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859">
    <xf numFmtId="0" fontId="0" fillId="0" borderId="0" xfId="0"/>
    <xf numFmtId="0" fontId="6" fillId="0" borderId="0" xfId="0" applyFont="1"/>
    <xf numFmtId="0" fontId="6" fillId="0" borderId="7" xfId="0" applyFont="1" applyBorder="1"/>
    <xf numFmtId="0" fontId="9" fillId="0" borderId="8" xfId="0" applyFont="1" applyBorder="1" applyAlignment="1">
      <alignment vertical="center"/>
    </xf>
    <xf numFmtId="0" fontId="6" fillId="0" borderId="8" xfId="0" applyFont="1" applyBorder="1"/>
    <xf numFmtId="0" fontId="10" fillId="0" borderId="7" xfId="0" applyFont="1" applyBorder="1" applyAlignment="1">
      <alignment horizontal="left" vertical="center" wrapText="1"/>
    </xf>
    <xf numFmtId="0" fontId="12" fillId="0" borderId="7" xfId="0" applyFont="1" applyBorder="1"/>
    <xf numFmtId="0" fontId="6" fillId="0" borderId="0" xfId="0" applyFont="1" applyAlignment="1">
      <alignment vertical="center" wrapText="1"/>
    </xf>
    <xf numFmtId="0" fontId="10" fillId="0" borderId="0" xfId="0" applyFont="1"/>
    <xf numFmtId="0" fontId="13" fillId="0" borderId="0" xfId="0" applyFont="1" applyAlignment="1">
      <alignment wrapText="1"/>
    </xf>
    <xf numFmtId="0" fontId="17" fillId="0" borderId="7" xfId="0" applyFont="1" applyBorder="1"/>
    <xf numFmtId="0" fontId="16" fillId="0" borderId="0" xfId="0" applyFont="1" applyAlignment="1">
      <alignment vertical="center"/>
    </xf>
    <xf numFmtId="0" fontId="16" fillId="0" borderId="8" xfId="0" applyFont="1" applyBorder="1" applyAlignment="1">
      <alignment vertical="center"/>
    </xf>
    <xf numFmtId="0" fontId="16" fillId="0" borderId="12" xfId="0" applyFont="1" applyBorder="1" applyAlignment="1">
      <alignment vertical="center"/>
    </xf>
    <xf numFmtId="0" fontId="17" fillId="0" borderId="8" xfId="0" applyFont="1" applyBorder="1"/>
    <xf numFmtId="0" fontId="16" fillId="0" borderId="12" xfId="0" applyFont="1" applyBorder="1" applyAlignment="1">
      <alignment vertical="center" wrapText="1"/>
    </xf>
    <xf numFmtId="0" fontId="16" fillId="0" borderId="15" xfId="0" applyFont="1" applyBorder="1" applyAlignment="1">
      <alignment vertical="center" wrapText="1"/>
    </xf>
    <xf numFmtId="0" fontId="17" fillId="0" borderId="0" xfId="0" applyFont="1" applyAlignment="1">
      <alignment vertical="center" wrapText="1"/>
    </xf>
    <xf numFmtId="0" fontId="16" fillId="0" borderId="15" xfId="0" applyFont="1" applyBorder="1" applyAlignment="1">
      <alignment vertical="center"/>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xf numFmtId="0" fontId="16" fillId="0" borderId="0" xfId="0" applyFont="1"/>
    <xf numFmtId="0" fontId="17" fillId="0" borderId="0" xfId="0" applyFont="1" applyAlignment="1">
      <alignment vertical="center"/>
    </xf>
    <xf numFmtId="0" fontId="16" fillId="0" borderId="7" xfId="0" applyFont="1" applyBorder="1" applyAlignment="1">
      <alignment horizontal="center" vertical="center" wrapText="1"/>
    </xf>
    <xf numFmtId="0" fontId="17" fillId="0" borderId="8" xfId="0" applyFont="1" applyBorder="1" applyAlignment="1">
      <alignment horizontal="center"/>
    </xf>
    <xf numFmtId="0" fontId="17" fillId="0" borderId="33" xfId="0" applyFont="1" applyBorder="1"/>
    <xf numFmtId="0" fontId="17" fillId="0" borderId="34" xfId="0" applyFont="1" applyBorder="1"/>
    <xf numFmtId="0" fontId="17" fillId="0" borderId="35" xfId="0" applyFont="1" applyBorder="1"/>
    <xf numFmtId="0" fontId="16" fillId="0" borderId="0" xfId="0" applyFont="1" applyAlignment="1">
      <alignment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7" fillId="0" borderId="34" xfId="0" applyFont="1" applyBorder="1" applyAlignment="1">
      <alignment horizontal="center"/>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xf>
    <xf numFmtId="0" fontId="17" fillId="0" borderId="6" xfId="0" applyFont="1" applyBorder="1" applyAlignment="1">
      <alignment horizontal="center"/>
    </xf>
    <xf numFmtId="0" fontId="8" fillId="0" borderId="0" xfId="0" applyFont="1" applyAlignment="1">
      <alignment vertical="center" wrapText="1"/>
    </xf>
    <xf numFmtId="0" fontId="21" fillId="0" borderId="7" xfId="0" applyFont="1" applyBorder="1"/>
    <xf numFmtId="0" fontId="8" fillId="0" borderId="7" xfId="0" applyFont="1" applyBorder="1" applyAlignment="1">
      <alignment vertical="center"/>
    </xf>
    <xf numFmtId="0" fontId="8" fillId="0" borderId="7" xfId="0" applyFont="1" applyBorder="1"/>
    <xf numFmtId="1" fontId="6" fillId="0" borderId="0" xfId="0" applyNumberFormat="1" applyFont="1" applyAlignment="1">
      <alignment horizontal="center" wrapText="1"/>
    </xf>
    <xf numFmtId="0" fontId="6" fillId="0" borderId="48" xfId="0" applyFont="1" applyBorder="1"/>
    <xf numFmtId="0" fontId="6" fillId="0" borderId="49" xfId="0" applyFont="1" applyBorder="1"/>
    <xf numFmtId="0" fontId="6" fillId="0" borderId="50" xfId="0" applyFont="1" applyBorder="1"/>
    <xf numFmtId="0" fontId="18" fillId="0" borderId="0" xfId="0" applyFont="1"/>
    <xf numFmtId="0" fontId="18" fillId="0" borderId="0" xfId="0" applyFont="1" applyAlignment="1">
      <alignment vertical="center"/>
    </xf>
    <xf numFmtId="0" fontId="17" fillId="0" borderId="13" xfId="0" applyFont="1" applyBorder="1" applyAlignment="1">
      <alignment horizontal="center" vertical="center"/>
    </xf>
    <xf numFmtId="0" fontId="17"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17" fillId="0" borderId="19" xfId="0" applyFont="1" applyBorder="1" applyAlignment="1">
      <alignment horizontal="center" vertical="center" wrapText="1"/>
    </xf>
    <xf numFmtId="0" fontId="15" fillId="0" borderId="7" xfId="0" applyFont="1" applyBorder="1" applyAlignment="1">
      <alignment horizontal="center"/>
    </xf>
    <xf numFmtId="0" fontId="15" fillId="0" borderId="8" xfId="0" applyFont="1" applyBorder="1" applyAlignment="1">
      <alignment horizontal="center"/>
    </xf>
    <xf numFmtId="0" fontId="16" fillId="5" borderId="16" xfId="0" applyFont="1" applyFill="1" applyBorder="1" applyAlignment="1">
      <alignment horizontal="center" vertical="center" wrapText="1"/>
    </xf>
    <xf numFmtId="0" fontId="16" fillId="5" borderId="13" xfId="0" applyFont="1" applyFill="1" applyBorder="1" applyAlignment="1">
      <alignment horizontal="left" vertical="center" wrapText="1"/>
    </xf>
    <xf numFmtId="0" fontId="13" fillId="0" borderId="16" xfId="0" applyFont="1" applyBorder="1" applyAlignment="1">
      <alignment horizontal="center"/>
    </xf>
    <xf numFmtId="0" fontId="16" fillId="5" borderId="13" xfId="0" applyFont="1" applyFill="1" applyBorder="1" applyAlignment="1">
      <alignment horizontal="center" vertical="center" wrapText="1"/>
    </xf>
    <xf numFmtId="0" fontId="13" fillId="0" borderId="13" xfId="0" applyFont="1" applyBorder="1" applyAlignment="1">
      <alignment vertical="center"/>
    </xf>
    <xf numFmtId="0" fontId="11" fillId="5" borderId="23" xfId="0" applyFont="1" applyFill="1" applyBorder="1" applyAlignment="1">
      <alignment horizontal="center"/>
    </xf>
    <xf numFmtId="0" fontId="11" fillId="5" borderId="13" xfId="0" applyFont="1" applyFill="1" applyBorder="1" applyAlignment="1">
      <alignment horizontal="center"/>
    </xf>
    <xf numFmtId="0" fontId="11" fillId="5" borderId="24" xfId="0" applyFont="1" applyFill="1" applyBorder="1" applyAlignment="1">
      <alignment horizontal="center"/>
    </xf>
    <xf numFmtId="0" fontId="11" fillId="5" borderId="27" xfId="0" applyFont="1" applyFill="1" applyBorder="1" applyAlignment="1">
      <alignment horizontal="center"/>
    </xf>
    <xf numFmtId="0" fontId="11" fillId="5" borderId="10" xfId="0" applyFont="1" applyFill="1" applyBorder="1" applyAlignment="1">
      <alignment horizontal="center"/>
    </xf>
    <xf numFmtId="0" fontId="11" fillId="5" borderId="28" xfId="0" applyFont="1" applyFill="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3" fillId="0" borderId="7" xfId="0" applyFont="1" applyBorder="1"/>
    <xf numFmtId="0" fontId="13" fillId="0" borderId="0" xfId="0" applyFont="1"/>
    <xf numFmtId="9" fontId="11" fillId="0" borderId="0" xfId="1" applyFont="1" applyFill="1" applyBorder="1" applyAlignment="1">
      <alignment horizontal="right"/>
    </xf>
    <xf numFmtId="0" fontId="13" fillId="0" borderId="8" xfId="0" applyFont="1" applyBorder="1"/>
    <xf numFmtId="0" fontId="13" fillId="0" borderId="16" xfId="0" applyFont="1" applyBorder="1" applyAlignment="1">
      <alignment horizontal="center" vertical="center"/>
    </xf>
    <xf numFmtId="0" fontId="15" fillId="0" borderId="8" xfId="0" applyFont="1" applyBorder="1" applyAlignment="1">
      <alignment vertical="center"/>
    </xf>
    <xf numFmtId="0" fontId="13" fillId="0" borderId="13" xfId="0" applyFont="1" applyBorder="1" applyAlignment="1">
      <alignment horizontal="center" vertical="center"/>
    </xf>
    <xf numFmtId="0" fontId="13" fillId="0" borderId="13" xfId="0" applyFont="1" applyBorder="1" applyAlignment="1">
      <alignment horizontal="center"/>
    </xf>
    <xf numFmtId="0" fontId="13" fillId="0" borderId="0" xfId="0" applyFont="1" applyAlignment="1">
      <alignment vertical="center" wrapText="1"/>
    </xf>
    <xf numFmtId="0" fontId="13" fillId="0" borderId="7" xfId="0" applyFont="1" applyBorder="1" applyAlignment="1">
      <alignment horizontal="left" vertical="center" wrapText="1"/>
    </xf>
    <xf numFmtId="0" fontId="11" fillId="0" borderId="7" xfId="0" applyFont="1" applyBorder="1"/>
    <xf numFmtId="0" fontId="13" fillId="0" borderId="0" xfId="0" applyFont="1" applyAlignment="1">
      <alignment vertical="center"/>
    </xf>
    <xf numFmtId="0" fontId="13" fillId="0" borderId="7" xfId="0" applyFont="1" applyBorder="1" applyAlignment="1">
      <alignment vertical="center"/>
    </xf>
    <xf numFmtId="0" fontId="13" fillId="0" borderId="23" xfId="0" applyFont="1" applyBorder="1" applyAlignment="1">
      <alignment vertical="center"/>
    </xf>
    <xf numFmtId="0" fontId="13" fillId="0" borderId="13" xfId="0" applyFont="1" applyBorder="1"/>
    <xf numFmtId="0" fontId="13" fillId="0" borderId="24" xfId="0" applyFont="1" applyBorder="1"/>
    <xf numFmtId="0" fontId="13" fillId="0" borderId="25" xfId="0" applyFont="1" applyBorder="1" applyAlignment="1">
      <alignment vertical="center"/>
    </xf>
    <xf numFmtId="0" fontId="13" fillId="0" borderId="16" xfId="0" applyFont="1" applyBorder="1" applyAlignment="1">
      <alignment vertical="center"/>
    </xf>
    <xf numFmtId="0" fontId="13" fillId="0" borderId="16" xfId="0" applyFont="1" applyBorder="1"/>
    <xf numFmtId="0" fontId="13" fillId="0" borderId="26" xfId="0" applyFont="1" applyBorder="1"/>
    <xf numFmtId="9" fontId="15" fillId="0" borderId="0" xfId="1" applyFont="1" applyFill="1" applyBorder="1" applyAlignment="1">
      <alignment horizontal="right"/>
    </xf>
    <xf numFmtId="9" fontId="15" fillId="0" borderId="8" xfId="1" applyFont="1" applyFill="1" applyBorder="1" applyAlignment="1">
      <alignment horizontal="right"/>
    </xf>
    <xf numFmtId="0" fontId="13" fillId="0" borderId="48" xfId="0" applyFont="1" applyBorder="1"/>
    <xf numFmtId="0" fontId="13" fillId="0" borderId="49" xfId="0" applyFont="1" applyBorder="1"/>
    <xf numFmtId="0" fontId="13" fillId="0" borderId="50" xfId="0" applyFont="1" applyBorder="1"/>
    <xf numFmtId="0" fontId="24" fillId="0" borderId="7" xfId="0" applyFont="1" applyBorder="1" applyAlignment="1">
      <alignment horizontal="right" vertical="center"/>
    </xf>
    <xf numFmtId="0" fontId="27" fillId="0" borderId="0" xfId="0" applyFont="1"/>
    <xf numFmtId="0" fontId="16" fillId="5" borderId="23" xfId="0" applyFont="1" applyFill="1" applyBorder="1" applyAlignment="1">
      <alignment horizontal="center"/>
    </xf>
    <xf numFmtId="0" fontId="16" fillId="5" borderId="13" xfId="0" applyFont="1" applyFill="1" applyBorder="1" applyAlignment="1">
      <alignment horizontal="center"/>
    </xf>
    <xf numFmtId="0" fontId="16" fillId="5" borderId="24" xfId="0" applyFont="1" applyFill="1" applyBorder="1" applyAlignment="1">
      <alignment horizontal="center"/>
    </xf>
    <xf numFmtId="0" fontId="17" fillId="0" borderId="23" xfId="0" applyFont="1" applyBorder="1" applyAlignment="1">
      <alignment vertical="center"/>
    </xf>
    <xf numFmtId="0" fontId="17" fillId="0" borderId="13" xfId="0" applyFont="1" applyBorder="1" applyAlignment="1">
      <alignment vertical="center"/>
    </xf>
    <xf numFmtId="0" fontId="17" fillId="0" borderId="13" xfId="0" applyFont="1" applyBorder="1"/>
    <xf numFmtId="0" fontId="17" fillId="0" borderId="24" xfId="0" applyFont="1" applyBorder="1"/>
    <xf numFmtId="0" fontId="16" fillId="5" borderId="27" xfId="0" applyFont="1" applyFill="1" applyBorder="1" applyAlignment="1">
      <alignment horizontal="center"/>
    </xf>
    <xf numFmtId="0" fontId="16" fillId="5" borderId="10" xfId="0" applyFont="1" applyFill="1" applyBorder="1" applyAlignment="1">
      <alignment horizontal="center"/>
    </xf>
    <xf numFmtId="0" fontId="16" fillId="5" borderId="28" xfId="0" applyFont="1" applyFill="1" applyBorder="1" applyAlignment="1">
      <alignment horizontal="center"/>
    </xf>
    <xf numFmtId="0" fontId="25" fillId="8" borderId="48" xfId="0" applyFont="1" applyFill="1" applyBorder="1"/>
    <xf numFmtId="0" fontId="25" fillId="8" borderId="49" xfId="0" applyFont="1" applyFill="1" applyBorder="1"/>
    <xf numFmtId="0" fontId="11" fillId="0" borderId="0" xfId="0" applyFont="1" applyAlignment="1">
      <alignment wrapText="1"/>
    </xf>
    <xf numFmtId="9" fontId="13" fillId="0" borderId="0" xfId="1" applyFont="1" applyBorder="1"/>
    <xf numFmtId="0" fontId="13" fillId="0" borderId="24" xfId="0" applyFont="1" applyBorder="1" applyAlignment="1">
      <alignment horizontal="center"/>
    </xf>
    <xf numFmtId="0" fontId="11" fillId="5" borderId="13" xfId="0" applyFont="1" applyFill="1" applyBorder="1" applyAlignment="1">
      <alignment horizontal="center" vertical="center" wrapText="1"/>
    </xf>
    <xf numFmtId="0" fontId="16" fillId="5" borderId="7" xfId="0" applyFont="1" applyFill="1" applyBorder="1" applyAlignment="1">
      <alignment horizontal="center"/>
    </xf>
    <xf numFmtId="0" fontId="16" fillId="5" borderId="8" xfId="0" applyFont="1" applyFill="1" applyBorder="1" applyAlignment="1">
      <alignment horizontal="center"/>
    </xf>
    <xf numFmtId="0" fontId="17" fillId="0" borderId="25" xfId="0" applyFont="1" applyBorder="1" applyAlignment="1">
      <alignment vertical="center"/>
    </xf>
    <xf numFmtId="0" fontId="17" fillId="0" borderId="16" xfId="0" applyFont="1" applyBorder="1" applyAlignment="1">
      <alignment vertical="center"/>
    </xf>
    <xf numFmtId="0" fontId="17" fillId="0" borderId="16" xfId="0" applyFont="1" applyBorder="1"/>
    <xf numFmtId="0" fontId="17" fillId="0" borderId="26" xfId="0" applyFont="1" applyBorder="1"/>
    <xf numFmtId="9" fontId="17" fillId="0" borderId="0" xfId="1" applyFont="1" applyBorder="1"/>
    <xf numFmtId="0" fontId="16" fillId="0" borderId="0" xfId="1" applyNumberFormat="1" applyFont="1" applyFill="1" applyBorder="1" applyAlignment="1">
      <alignment horizontal="right"/>
    </xf>
    <xf numFmtId="0" fontId="16" fillId="0" borderId="8" xfId="1" applyNumberFormat="1" applyFont="1" applyFill="1" applyBorder="1" applyAlignment="1">
      <alignment horizontal="right"/>
    </xf>
    <xf numFmtId="0" fontId="17" fillId="0" borderId="13" xfId="0" applyFont="1" applyBorder="1" applyAlignment="1">
      <alignment vertical="center" wrapText="1"/>
    </xf>
    <xf numFmtId="0" fontId="17" fillId="0" borderId="48" xfId="0" applyFont="1" applyBorder="1"/>
    <xf numFmtId="0" fontId="17" fillId="0" borderId="49" xfId="0" applyFont="1" applyBorder="1"/>
    <xf numFmtId="0" fontId="17" fillId="0" borderId="50" xfId="0" applyFont="1" applyBorder="1"/>
    <xf numFmtId="0" fontId="11" fillId="5" borderId="7" xfId="0" applyFont="1" applyFill="1" applyBorder="1" applyAlignment="1">
      <alignment horizontal="center"/>
    </xf>
    <xf numFmtId="0" fontId="11" fillId="5" borderId="8" xfId="0" applyFont="1" applyFill="1" applyBorder="1" applyAlignment="1">
      <alignment horizontal="center"/>
    </xf>
    <xf numFmtId="0" fontId="11" fillId="0" borderId="0" xfId="1" applyNumberFormat="1" applyFont="1" applyFill="1" applyBorder="1" applyAlignment="1">
      <alignment horizontal="right"/>
    </xf>
    <xf numFmtId="0" fontId="11" fillId="0" borderId="8" xfId="1" applyNumberFormat="1" applyFont="1" applyFill="1" applyBorder="1" applyAlignment="1">
      <alignment horizontal="right"/>
    </xf>
    <xf numFmtId="9" fontId="11" fillId="10" borderId="0" xfId="1" applyFont="1" applyFill="1" applyBorder="1" applyAlignment="1"/>
    <xf numFmtId="4" fontId="0" fillId="0" borderId="0" xfId="0" applyNumberFormat="1"/>
    <xf numFmtId="0" fontId="29" fillId="0" borderId="0" xfId="0" applyFont="1" applyAlignment="1">
      <alignment horizontal="center" vertical="center"/>
    </xf>
    <xf numFmtId="0" fontId="29" fillId="0" borderId="0" xfId="0" applyFont="1" applyAlignment="1">
      <alignment vertical="center"/>
    </xf>
    <xf numFmtId="4" fontId="29" fillId="0" borderId="0" xfId="0" applyNumberFormat="1" applyFont="1" applyAlignment="1">
      <alignment vertical="center"/>
    </xf>
    <xf numFmtId="4" fontId="29" fillId="0" borderId="0" xfId="0" applyNumberFormat="1" applyFont="1"/>
    <xf numFmtId="0" fontId="29" fillId="0" borderId="0" xfId="0" applyFont="1"/>
    <xf numFmtId="0" fontId="0" fillId="0" borderId="0" xfId="0" applyAlignment="1">
      <alignment wrapText="1"/>
    </xf>
    <xf numFmtId="0" fontId="29" fillId="11" borderId="0" xfId="0" applyFont="1" applyFill="1" applyAlignment="1">
      <alignment horizontal="center" vertical="center"/>
    </xf>
    <xf numFmtId="0" fontId="29" fillId="11" borderId="0" xfId="0" applyFont="1" applyFill="1" applyAlignment="1">
      <alignment vertical="center"/>
    </xf>
    <xf numFmtId="0" fontId="29" fillId="11" borderId="0" xfId="0" applyFont="1" applyFill="1" applyAlignment="1">
      <alignment vertical="center" wrapText="1"/>
    </xf>
    <xf numFmtId="4" fontId="29" fillId="11" borderId="0" xfId="0" applyNumberFormat="1" applyFont="1" applyFill="1" applyAlignment="1">
      <alignment vertical="center"/>
    </xf>
    <xf numFmtId="0" fontId="0" fillId="11" borderId="0" xfId="0" applyFill="1"/>
    <xf numFmtId="0" fontId="30" fillId="11" borderId="0" xfId="0" applyFont="1" applyFill="1" applyAlignment="1">
      <alignment horizontal="center" vertical="center"/>
    </xf>
    <xf numFmtId="0" fontId="30" fillId="11" borderId="0" xfId="0" applyFont="1" applyFill="1" applyAlignment="1">
      <alignment vertical="center"/>
    </xf>
    <xf numFmtId="0" fontId="30" fillId="11" borderId="0" xfId="0" applyFont="1" applyFill="1" applyAlignment="1">
      <alignment vertical="center" wrapText="1"/>
    </xf>
    <xf numFmtId="4" fontId="30" fillId="11" borderId="0" xfId="0" applyNumberFormat="1" applyFont="1" applyFill="1" applyAlignment="1">
      <alignment vertical="center"/>
    </xf>
    <xf numFmtId="0" fontId="2" fillId="11" borderId="0" xfId="0" applyFont="1" applyFill="1"/>
    <xf numFmtId="4" fontId="2" fillId="11" borderId="0" xfId="0" applyNumberFormat="1" applyFont="1" applyFill="1"/>
    <xf numFmtId="0" fontId="13" fillId="0" borderId="0" xfId="0" applyFont="1" applyAlignment="1">
      <alignment horizontal="left"/>
    </xf>
    <xf numFmtId="0" fontId="17" fillId="0" borderId="49" xfId="0" applyFont="1" applyBorder="1" applyAlignment="1">
      <alignment horizontal="left"/>
    </xf>
    <xf numFmtId="0" fontId="17" fillId="0" borderId="13" xfId="0" applyFont="1" applyBorder="1" applyAlignment="1">
      <alignment horizontal="right" vertical="center" wrapText="1"/>
    </xf>
    <xf numFmtId="0" fontId="17" fillId="0" borderId="76" xfId="0" applyFont="1" applyBorder="1" applyAlignment="1">
      <alignment horizontal="left" vertical="center" wrapText="1"/>
    </xf>
    <xf numFmtId="0" fontId="17" fillId="0" borderId="19" xfId="0" applyFont="1" applyBorder="1" applyAlignment="1">
      <alignment vertical="center" wrapText="1"/>
    </xf>
    <xf numFmtId="0" fontId="17" fillId="0" borderId="19" xfId="0" applyFont="1" applyBorder="1" applyAlignment="1">
      <alignment horizontal="right" vertical="center" wrapText="1"/>
    </xf>
    <xf numFmtId="0" fontId="17" fillId="0" borderId="19" xfId="0" applyFont="1" applyBorder="1" applyAlignment="1">
      <alignment horizontal="center" vertical="center"/>
    </xf>
    <xf numFmtId="0" fontId="17" fillId="0" borderId="19" xfId="0" applyFont="1" applyBorder="1" applyAlignment="1">
      <alignment horizontal="right" vertical="center"/>
    </xf>
    <xf numFmtId="9" fontId="17" fillId="0" borderId="77" xfId="1" applyFont="1" applyBorder="1" applyAlignment="1">
      <alignment horizontal="center" vertical="center"/>
    </xf>
    <xf numFmtId="0" fontId="17" fillId="12" borderId="13" xfId="0" applyFont="1" applyFill="1" applyBorder="1" applyAlignment="1">
      <alignment vertical="center" wrapText="1"/>
    </xf>
    <xf numFmtId="0" fontId="17" fillId="12" borderId="13" xfId="0" applyFont="1" applyFill="1" applyBorder="1" applyAlignment="1">
      <alignment horizontal="center" vertical="center" wrapText="1"/>
    </xf>
    <xf numFmtId="0" fontId="17" fillId="12" borderId="13" xfId="0" applyFont="1" applyFill="1" applyBorder="1" applyAlignment="1">
      <alignment horizontal="center" vertical="center"/>
    </xf>
    <xf numFmtId="0" fontId="16" fillId="12" borderId="19" xfId="0" applyFont="1" applyFill="1" applyBorder="1" applyAlignment="1">
      <alignment horizontal="center" vertical="center" wrapText="1"/>
    </xf>
    <xf numFmtId="0" fontId="16" fillId="12" borderId="13" xfId="0" applyFont="1" applyFill="1" applyBorder="1" applyAlignment="1">
      <alignment vertical="center" wrapText="1"/>
    </xf>
    <xf numFmtId="0" fontId="16" fillId="12" borderId="19" xfId="0" applyFont="1" applyFill="1" applyBorder="1" applyAlignment="1">
      <alignment horizontal="center" vertical="center"/>
    </xf>
    <xf numFmtId="0" fontId="16" fillId="12" borderId="16" xfId="0" applyFont="1" applyFill="1" applyBorder="1" applyAlignment="1">
      <alignment horizontal="center" vertical="center" wrapText="1"/>
    </xf>
    <xf numFmtId="0" fontId="16" fillId="12" borderId="16" xfId="0" applyFont="1" applyFill="1" applyBorder="1" applyAlignment="1">
      <alignment horizontal="center" vertical="center"/>
    </xf>
    <xf numFmtId="0" fontId="13" fillId="0" borderId="23" xfId="0" applyFont="1" applyBorder="1" applyAlignment="1">
      <alignment horizontal="center" vertical="center"/>
    </xf>
    <xf numFmtId="0" fontId="13" fillId="0" borderId="25" xfId="0" applyFont="1" applyBorder="1" applyAlignment="1">
      <alignment horizontal="center" vertical="center"/>
    </xf>
    <xf numFmtId="0" fontId="31" fillId="0" borderId="0" xfId="0" applyFont="1" applyAlignment="1">
      <alignment horizontal="center" vertical="center"/>
    </xf>
    <xf numFmtId="0" fontId="31" fillId="0" borderId="0" xfId="0" applyFont="1" applyAlignment="1">
      <alignment vertical="center"/>
    </xf>
    <xf numFmtId="0" fontId="31" fillId="0" borderId="0" xfId="0" applyFont="1" applyAlignment="1">
      <alignment vertical="center" wrapText="1"/>
    </xf>
    <xf numFmtId="4" fontId="31" fillId="0" borderId="0" xfId="0" applyNumberFormat="1" applyFont="1" applyAlignment="1">
      <alignment vertical="center"/>
    </xf>
    <xf numFmtId="0" fontId="32" fillId="0" borderId="0" xfId="0" applyFont="1"/>
    <xf numFmtId="0" fontId="13" fillId="0" borderId="13" xfId="0" applyFont="1" applyBorder="1" applyAlignment="1">
      <alignment horizontal="right" vertical="center" wrapText="1"/>
    </xf>
    <xf numFmtId="43" fontId="13" fillId="0" borderId="0" xfId="0" applyNumberFormat="1" applyFont="1"/>
    <xf numFmtId="0" fontId="17" fillId="0" borderId="78"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4" fontId="33" fillId="0" borderId="0" xfId="0" applyNumberFormat="1" applyFont="1"/>
    <xf numFmtId="0" fontId="13" fillId="12" borderId="13" xfId="0" applyFont="1" applyFill="1" applyBorder="1" applyAlignment="1">
      <alignment horizontal="right" vertical="center" wrapText="1"/>
    </xf>
    <xf numFmtId="0" fontId="13" fillId="12" borderId="13" xfId="0" applyFont="1" applyFill="1" applyBorder="1" applyAlignment="1">
      <alignment horizontal="center" vertical="center" wrapText="1"/>
    </xf>
    <xf numFmtId="0" fontId="13" fillId="12" borderId="13" xfId="0" applyFont="1" applyFill="1" applyBorder="1" applyAlignment="1">
      <alignment horizontal="center" vertical="center"/>
    </xf>
    <xf numFmtId="0" fontId="13" fillId="0" borderId="19" xfId="0" applyFont="1" applyBorder="1" applyAlignment="1">
      <alignment vertical="center" wrapText="1"/>
    </xf>
    <xf numFmtId="0" fontId="13" fillId="0" borderId="19" xfId="0" applyFont="1" applyBorder="1" applyAlignment="1">
      <alignment horizontal="center" vertical="center"/>
    </xf>
    <xf numFmtId="0" fontId="13" fillId="0" borderId="1" xfId="0" applyFont="1" applyBorder="1" applyAlignment="1">
      <alignment vertical="center" wrapText="1"/>
    </xf>
    <xf numFmtId="0" fontId="13" fillId="0" borderId="18" xfId="0" applyFont="1" applyBorder="1" applyAlignment="1">
      <alignment horizontal="right" vertical="center" wrapText="1"/>
    </xf>
    <xf numFmtId="0" fontId="13" fillId="0" borderId="1" xfId="0" applyFont="1" applyBorder="1" applyAlignment="1">
      <alignment horizontal="right" vertical="center" wrapText="1"/>
    </xf>
    <xf numFmtId="0" fontId="13" fillId="0" borderId="18" xfId="0" applyFont="1" applyBorder="1" applyAlignment="1">
      <alignment horizontal="center" vertical="center"/>
    </xf>
    <xf numFmtId="0" fontId="13" fillId="0" borderId="18" xfId="0" applyFont="1" applyBorder="1" applyAlignment="1">
      <alignment horizontal="right" vertical="center"/>
    </xf>
    <xf numFmtId="0" fontId="11" fillId="9" borderId="40" xfId="0" applyFont="1" applyFill="1" applyBorder="1" applyAlignment="1">
      <alignment horizontal="center" vertical="center" wrapText="1"/>
    </xf>
    <xf numFmtId="0" fontId="11" fillId="9" borderId="13" xfId="0" applyFont="1" applyFill="1" applyBorder="1" applyAlignment="1">
      <alignment vertical="center" wrapText="1"/>
    </xf>
    <xf numFmtId="0" fontId="11" fillId="9" borderId="40" xfId="0" applyFont="1" applyFill="1" applyBorder="1" applyAlignment="1">
      <alignment horizontal="right" vertical="center" wrapText="1"/>
    </xf>
    <xf numFmtId="0" fontId="11" fillId="9" borderId="40" xfId="0" applyFont="1" applyFill="1" applyBorder="1" applyAlignment="1">
      <alignment horizontal="center" vertical="center"/>
    </xf>
    <xf numFmtId="0" fontId="11" fillId="9" borderId="16" xfId="0" applyFont="1" applyFill="1" applyBorder="1" applyAlignment="1">
      <alignment horizontal="center" vertical="center" wrapText="1"/>
    </xf>
    <xf numFmtId="0" fontId="11" fillId="9" borderId="19" xfId="0" applyFont="1" applyFill="1" applyBorder="1" applyAlignment="1">
      <alignment vertical="center" wrapText="1"/>
    </xf>
    <xf numFmtId="0" fontId="11" fillId="9" borderId="16" xfId="0" applyFont="1" applyFill="1" applyBorder="1" applyAlignment="1">
      <alignment horizontal="right" vertical="center" wrapText="1"/>
    </xf>
    <xf numFmtId="0" fontId="11" fillId="9" borderId="16" xfId="0" applyFont="1" applyFill="1" applyBorder="1" applyAlignment="1">
      <alignment horizontal="center" vertical="center"/>
    </xf>
    <xf numFmtId="4" fontId="0" fillId="11" borderId="0" xfId="0" applyNumberFormat="1" applyFill="1"/>
    <xf numFmtId="0" fontId="30" fillId="0" borderId="0" xfId="0" applyFont="1" applyAlignment="1">
      <alignment horizontal="center" vertical="center"/>
    </xf>
    <xf numFmtId="0" fontId="30" fillId="0" borderId="0" xfId="0" applyFont="1" applyAlignment="1">
      <alignment vertical="center"/>
    </xf>
    <xf numFmtId="4" fontId="30" fillId="0" borderId="0" xfId="0" applyNumberFormat="1" applyFont="1" applyAlignment="1">
      <alignment vertical="center"/>
    </xf>
    <xf numFmtId="4" fontId="2" fillId="0" borderId="0" xfId="0" applyNumberFormat="1" applyFont="1"/>
    <xf numFmtId="0" fontId="2" fillId="0" borderId="0" xfId="0" applyFont="1"/>
    <xf numFmtId="9" fontId="13" fillId="0" borderId="32" xfId="1" applyFont="1" applyBorder="1" applyAlignment="1">
      <alignment vertical="center"/>
    </xf>
    <xf numFmtId="0" fontId="11" fillId="9" borderId="16" xfId="0" applyFont="1" applyFill="1" applyBorder="1" applyAlignment="1">
      <alignment vertical="center" wrapText="1"/>
    </xf>
    <xf numFmtId="0" fontId="11" fillId="9" borderId="10" xfId="0" applyFont="1" applyFill="1" applyBorder="1" applyAlignment="1">
      <alignment horizontal="center" vertical="center" wrapText="1"/>
    </xf>
    <xf numFmtId="0" fontId="11" fillId="9" borderId="10" xfId="0" applyFont="1" applyFill="1" applyBorder="1" applyAlignment="1">
      <alignment vertical="center" wrapText="1"/>
    </xf>
    <xf numFmtId="0" fontId="11" fillId="9" borderId="10" xfId="0" applyFont="1" applyFill="1" applyBorder="1" applyAlignment="1">
      <alignment horizontal="right" vertical="center" wrapText="1"/>
    </xf>
    <xf numFmtId="0" fontId="11" fillId="9" borderId="10" xfId="0" applyFont="1" applyFill="1" applyBorder="1" applyAlignment="1">
      <alignment horizontal="center" vertical="center"/>
    </xf>
    <xf numFmtId="0" fontId="13" fillId="0" borderId="19" xfId="0" applyFont="1" applyBorder="1" applyAlignment="1">
      <alignment vertical="center"/>
    </xf>
    <xf numFmtId="0" fontId="17" fillId="0" borderId="23" xfId="0" applyFont="1" applyBorder="1" applyAlignment="1">
      <alignment horizontal="center" vertical="center"/>
    </xf>
    <xf numFmtId="0" fontId="17" fillId="0" borderId="23" xfId="0" applyFont="1" applyBorder="1" applyAlignment="1">
      <alignment horizontal="center" vertical="center" wrapText="1"/>
    </xf>
    <xf numFmtId="0" fontId="30" fillId="0" borderId="0" xfId="0" applyFont="1" applyAlignment="1">
      <alignment vertical="center" wrapText="1"/>
    </xf>
    <xf numFmtId="0" fontId="17" fillId="0" borderId="31" xfId="0" applyFont="1" applyBorder="1" applyAlignment="1">
      <alignment horizontal="center" vertical="center"/>
    </xf>
    <xf numFmtId="0" fontId="29" fillId="6" borderId="0" xfId="0" applyFont="1" applyFill="1" applyAlignment="1">
      <alignment horizontal="center" vertical="center"/>
    </xf>
    <xf numFmtId="0" fontId="29" fillId="6" borderId="0" xfId="0" applyFont="1" applyFill="1" applyAlignment="1">
      <alignment vertical="center"/>
    </xf>
    <xf numFmtId="0" fontId="29" fillId="6" borderId="0" xfId="0" applyFont="1" applyFill="1" applyAlignment="1">
      <alignment vertical="center" wrapText="1"/>
    </xf>
    <xf numFmtId="4" fontId="29" fillId="6" borderId="0" xfId="0" applyNumberFormat="1" applyFont="1" applyFill="1" applyAlignment="1">
      <alignment vertical="center"/>
    </xf>
    <xf numFmtId="0" fontId="0" fillId="6" borderId="0" xfId="0" applyFill="1"/>
    <xf numFmtId="4" fontId="30" fillId="6" borderId="0" xfId="0" applyNumberFormat="1" applyFont="1" applyFill="1" applyAlignment="1">
      <alignment vertical="center"/>
    </xf>
    <xf numFmtId="0" fontId="17" fillId="0" borderId="53" xfId="0" applyFont="1" applyBorder="1" applyAlignment="1">
      <alignment horizontal="right" vertical="center" wrapText="1"/>
    </xf>
    <xf numFmtId="0" fontId="17" fillId="0" borderId="54" xfId="0" applyFont="1" applyBorder="1" applyAlignment="1">
      <alignment horizontal="right" vertical="center" wrapText="1"/>
    </xf>
    <xf numFmtId="164" fontId="16" fillId="12" borderId="19" xfId="2" applyFont="1" applyFill="1" applyBorder="1" applyAlignment="1">
      <alignment horizontal="right" vertical="center" wrapText="1"/>
    </xf>
    <xf numFmtId="164" fontId="11" fillId="9" borderId="40" xfId="2" applyFont="1" applyFill="1" applyBorder="1" applyAlignment="1">
      <alignment horizontal="right" vertical="center" wrapText="1"/>
    </xf>
    <xf numFmtId="164" fontId="11" fillId="9" borderId="10" xfId="2" applyFont="1" applyFill="1" applyBorder="1" applyAlignment="1">
      <alignment horizontal="right" vertical="center" wrapText="1"/>
    </xf>
    <xf numFmtId="0" fontId="30" fillId="6" borderId="0" xfId="0" applyFont="1" applyFill="1" applyAlignment="1">
      <alignment vertical="center"/>
    </xf>
    <xf numFmtId="0" fontId="4" fillId="6" borderId="0" xfId="0" applyFont="1" applyFill="1"/>
    <xf numFmtId="4" fontId="34" fillId="6" borderId="0" xfId="0" applyNumberFormat="1" applyFont="1" applyFill="1" applyAlignment="1">
      <alignment vertical="center"/>
    </xf>
    <xf numFmtId="0" fontId="34" fillId="6" borderId="0" xfId="0" applyFont="1" applyFill="1" applyAlignment="1">
      <alignment vertical="center"/>
    </xf>
    <xf numFmtId="4" fontId="4" fillId="6" borderId="0" xfId="0" applyNumberFormat="1" applyFont="1" applyFill="1"/>
    <xf numFmtId="0" fontId="35" fillId="11" borderId="0" xfId="0" applyFont="1" applyFill="1" applyAlignment="1">
      <alignment horizontal="center" vertical="center"/>
    </xf>
    <xf numFmtId="0" fontId="35" fillId="11" borderId="0" xfId="0" applyFont="1" applyFill="1" applyAlignment="1">
      <alignment vertical="center"/>
    </xf>
    <xf numFmtId="0" fontId="35" fillId="11" borderId="0" xfId="0" applyFont="1" applyFill="1" applyAlignment="1">
      <alignment vertical="center" wrapText="1"/>
    </xf>
    <xf numFmtId="4" fontId="35" fillId="11" borderId="0" xfId="0" applyNumberFormat="1" applyFont="1" applyFill="1" applyAlignment="1">
      <alignment vertical="center"/>
    </xf>
    <xf numFmtId="4" fontId="35" fillId="6" borderId="0" xfId="0" applyNumberFormat="1" applyFont="1" applyFill="1" applyAlignment="1">
      <alignment vertical="center"/>
    </xf>
    <xf numFmtId="0" fontId="33" fillId="11" borderId="0" xfId="0" applyFont="1" applyFill="1"/>
    <xf numFmtId="0" fontId="35" fillId="6" borderId="0" xfId="0" applyFont="1" applyFill="1" applyAlignment="1">
      <alignment vertical="center"/>
    </xf>
    <xf numFmtId="4" fontId="33" fillId="11" borderId="0" xfId="0" applyNumberFormat="1" applyFont="1" applyFill="1"/>
    <xf numFmtId="164" fontId="16" fillId="12" borderId="16" xfId="2" applyFont="1" applyFill="1" applyBorder="1" applyAlignment="1">
      <alignment horizontal="right" vertical="center" wrapText="1"/>
    </xf>
    <xf numFmtId="164" fontId="16" fillId="12" borderId="19" xfId="2" applyFont="1" applyFill="1" applyBorder="1" applyAlignment="1">
      <alignment horizontal="right" vertical="center"/>
    </xf>
    <xf numFmtId="164" fontId="16" fillId="12" borderId="16" xfId="2" applyFont="1" applyFill="1" applyBorder="1" applyAlignment="1">
      <alignment horizontal="right" vertical="center"/>
    </xf>
    <xf numFmtId="0" fontId="30" fillId="6" borderId="0" xfId="0" applyFont="1" applyFill="1" applyAlignment="1">
      <alignment horizontal="center" vertical="center"/>
    </xf>
    <xf numFmtId="0" fontId="30" fillId="6" borderId="0" xfId="0" applyFont="1" applyFill="1" applyAlignment="1">
      <alignment vertical="center" wrapText="1"/>
    </xf>
    <xf numFmtId="0" fontId="2" fillId="6" borderId="0" xfId="0" applyFont="1" applyFill="1"/>
    <xf numFmtId="164" fontId="11" fillId="9" borderId="16" xfId="2" applyFont="1" applyFill="1" applyBorder="1" applyAlignment="1">
      <alignment horizontal="right" vertical="center" wrapText="1"/>
    </xf>
    <xf numFmtId="164" fontId="11" fillId="9" borderId="40" xfId="2" applyFont="1" applyFill="1" applyBorder="1" applyAlignment="1">
      <alignment horizontal="right" vertical="center"/>
    </xf>
    <xf numFmtId="164" fontId="11" fillId="9" borderId="16" xfId="2" applyFont="1" applyFill="1" applyBorder="1" applyAlignment="1">
      <alignment horizontal="right" vertical="center"/>
    </xf>
    <xf numFmtId="0" fontId="29" fillId="0" borderId="0" xfId="0" applyFont="1" applyAlignment="1">
      <alignment vertical="center" wrapText="1"/>
    </xf>
    <xf numFmtId="164" fontId="11" fillId="9" borderId="10" xfId="2" applyFont="1" applyFill="1" applyBorder="1" applyAlignment="1">
      <alignment horizontal="right" vertical="center"/>
    </xf>
    <xf numFmtId="164" fontId="11" fillId="9" borderId="16" xfId="0" applyNumberFormat="1" applyFont="1" applyFill="1" applyBorder="1" applyAlignment="1">
      <alignment horizontal="center" vertical="center"/>
    </xf>
    <xf numFmtId="0" fontId="16" fillId="0" borderId="0" xfId="0" applyFont="1" applyAlignment="1">
      <alignment horizontal="center"/>
    </xf>
    <xf numFmtId="0" fontId="17" fillId="0" borderId="0" xfId="0" applyFont="1" applyAlignment="1">
      <alignment wrapText="1"/>
    </xf>
    <xf numFmtId="0" fontId="17" fillId="0" borderId="0" xfId="0" applyFont="1" applyAlignment="1">
      <alignment horizontal="justify" vertical="center" wrapText="1"/>
    </xf>
    <xf numFmtId="0" fontId="16" fillId="0" borderId="0" xfId="0" applyFont="1" applyAlignment="1">
      <alignment horizontal="center" vertical="center" wrapText="1"/>
    </xf>
    <xf numFmtId="0" fontId="17" fillId="0" borderId="0" xfId="0" applyFont="1" applyAlignment="1">
      <alignment horizontal="center"/>
    </xf>
    <xf numFmtId="0" fontId="17" fillId="0" borderId="35" xfId="0" applyFont="1" applyBorder="1" applyAlignment="1">
      <alignment horizontal="center"/>
    </xf>
    <xf numFmtId="0" fontId="16" fillId="9" borderId="66" xfId="0" applyFont="1" applyFill="1" applyBorder="1"/>
    <xf numFmtId="0" fontId="17" fillId="0" borderId="66" xfId="0" applyFont="1" applyBorder="1" applyAlignment="1">
      <alignment horizontal="center" vertical="center"/>
    </xf>
    <xf numFmtId="0" fontId="17" fillId="0" borderId="84" xfId="0" applyFont="1" applyBorder="1" applyAlignment="1">
      <alignment horizontal="center" vertical="center"/>
    </xf>
    <xf numFmtId="0" fontId="17" fillId="9" borderId="66" xfId="0" applyFont="1" applyFill="1" applyBorder="1" applyAlignment="1">
      <alignment horizontal="center" vertical="center"/>
    </xf>
    <xf numFmtId="0" fontId="17" fillId="0" borderId="66" xfId="0" applyFont="1" applyBorder="1" applyAlignment="1">
      <alignment vertical="center"/>
    </xf>
    <xf numFmtId="0" fontId="17" fillId="9" borderId="66" xfId="0" applyFont="1" applyFill="1" applyBorder="1" applyAlignment="1">
      <alignment horizontal="center"/>
    </xf>
    <xf numFmtId="0" fontId="17" fillId="0" borderId="66" xfId="0" applyFont="1" applyBorder="1"/>
    <xf numFmtId="0" fontId="7" fillId="0" borderId="0" xfId="0" applyFont="1" applyAlignment="1">
      <alignment vertical="center"/>
    </xf>
    <xf numFmtId="0" fontId="10" fillId="0" borderId="0" xfId="0" applyFont="1" applyAlignment="1">
      <alignment wrapText="1"/>
    </xf>
    <xf numFmtId="0" fontId="11"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justify" vertical="center" wrapText="1"/>
    </xf>
    <xf numFmtId="0" fontId="12" fillId="0" borderId="0" xfId="0" applyFont="1"/>
    <xf numFmtId="0" fontId="8" fillId="0" borderId="0" xfId="0" applyFont="1" applyAlignment="1">
      <alignment vertical="center"/>
    </xf>
    <xf numFmtId="0" fontId="8" fillId="0" borderId="0" xfId="0" applyFont="1"/>
    <xf numFmtId="0" fontId="9" fillId="0" borderId="0" xfId="0" applyFont="1" applyAlignment="1">
      <alignment horizontal="center"/>
    </xf>
    <xf numFmtId="0" fontId="5" fillId="0" borderId="0" xfId="0" applyFont="1" applyAlignment="1">
      <alignment horizontal="center"/>
    </xf>
    <xf numFmtId="0" fontId="11" fillId="0" borderId="0" xfId="0" applyFont="1" applyAlignment="1">
      <alignment horizontal="center"/>
    </xf>
    <xf numFmtId="0" fontId="15" fillId="0" borderId="0" xfId="0" applyFont="1" applyAlignment="1">
      <alignment horizontal="center"/>
    </xf>
    <xf numFmtId="0" fontId="15" fillId="0" borderId="0" xfId="0" applyFont="1" applyAlignment="1">
      <alignment vertical="center"/>
    </xf>
    <xf numFmtId="0" fontId="13" fillId="0" borderId="0" xfId="0" applyFont="1" applyAlignment="1">
      <alignment horizontal="left" vertical="center" wrapText="1"/>
    </xf>
    <xf numFmtId="0" fontId="13" fillId="0" borderId="0" xfId="0" applyFont="1" applyAlignment="1">
      <alignment horizontal="justify" vertical="center" wrapText="1"/>
    </xf>
    <xf numFmtId="0" fontId="24" fillId="0" borderId="0" xfId="0" applyFont="1" applyAlignment="1">
      <alignment horizontal="right" vertical="center"/>
    </xf>
    <xf numFmtId="0" fontId="17" fillId="12" borderId="13" xfId="0" applyFont="1" applyFill="1" applyBorder="1" applyAlignment="1">
      <alignment horizontal="right" vertical="center" wrapText="1"/>
    </xf>
    <xf numFmtId="0" fontId="25" fillId="0" borderId="0" xfId="0" applyFont="1"/>
    <xf numFmtId="0" fontId="15" fillId="0" borderId="0" xfId="0" applyFont="1" applyAlignment="1">
      <alignment horizontal="left"/>
    </xf>
    <xf numFmtId="0" fontId="17" fillId="0" borderId="0" xfId="0" applyFont="1" applyAlignment="1">
      <alignment horizontal="left"/>
    </xf>
    <xf numFmtId="0" fontId="16" fillId="5" borderId="0" xfId="0" applyFont="1" applyFill="1" applyAlignment="1">
      <alignment horizontal="center"/>
    </xf>
    <xf numFmtId="0" fontId="17" fillId="0" borderId="31" xfId="0" applyFont="1" applyBorder="1" applyAlignment="1">
      <alignment horizontal="center" vertical="center" wrapText="1"/>
    </xf>
    <xf numFmtId="0" fontId="11" fillId="5" borderId="0" xfId="0" applyFont="1" applyFill="1" applyAlignment="1">
      <alignment horizontal="center"/>
    </xf>
    <xf numFmtId="0" fontId="13" fillId="0" borderId="29" xfId="0" applyFont="1" applyBorder="1" applyAlignment="1">
      <alignment horizontal="left" vertical="center" wrapText="1"/>
    </xf>
    <xf numFmtId="9" fontId="13" fillId="0" borderId="30" xfId="1" applyFont="1" applyBorder="1" applyAlignment="1">
      <alignment horizontal="center"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3" fillId="0" borderId="31" xfId="0" applyFont="1" applyBorder="1" applyAlignment="1">
      <alignment horizontal="center" vertical="center" wrapText="1"/>
    </xf>
    <xf numFmtId="9" fontId="16" fillId="3" borderId="0" xfId="1" applyFont="1" applyFill="1" applyBorder="1" applyAlignment="1">
      <alignment horizontal="right"/>
    </xf>
    <xf numFmtId="164" fontId="13" fillId="0" borderId="23" xfId="2" applyFont="1" applyBorder="1" applyAlignment="1">
      <alignment vertical="center"/>
    </xf>
    <xf numFmtId="164" fontId="13" fillId="0" borderId="88" xfId="2" applyFont="1" applyBorder="1" applyAlignment="1">
      <alignment vertical="center"/>
    </xf>
    <xf numFmtId="2" fontId="3" fillId="10" borderId="8" xfId="0" applyNumberFormat="1" applyFont="1" applyFill="1" applyBorder="1"/>
    <xf numFmtId="165" fontId="13" fillId="0" borderId="25" xfId="2" applyNumberFormat="1" applyFont="1" applyBorder="1" applyAlignment="1">
      <alignment horizontal="center" wrapText="1"/>
    </xf>
    <xf numFmtId="164" fontId="13" fillId="0" borderId="25" xfId="2" applyFont="1" applyBorder="1" applyAlignment="1">
      <alignment horizontal="center" wrapText="1"/>
    </xf>
    <xf numFmtId="164" fontId="13" fillId="0" borderId="89" xfId="2" applyFont="1" applyBorder="1" applyAlignment="1">
      <alignment horizontal="center" wrapText="1"/>
    </xf>
    <xf numFmtId="164" fontId="13" fillId="0" borderId="25" xfId="2" applyFont="1" applyBorder="1" applyAlignment="1">
      <alignment vertical="center"/>
    </xf>
    <xf numFmtId="2" fontId="11" fillId="3" borderId="8" xfId="0" applyNumberFormat="1" applyFont="1" applyFill="1" applyBorder="1"/>
    <xf numFmtId="1" fontId="16" fillId="3" borderId="8" xfId="1" applyNumberFormat="1" applyFont="1" applyFill="1" applyBorder="1" applyAlignment="1">
      <alignment horizontal="right"/>
    </xf>
    <xf numFmtId="0" fontId="13" fillId="0" borderId="26" xfId="0" applyFont="1" applyBorder="1" applyAlignment="1">
      <alignment horizontal="right"/>
    </xf>
    <xf numFmtId="0" fontId="17" fillId="0" borderId="67" xfId="0" applyFont="1" applyBorder="1" applyAlignment="1">
      <alignment horizontal="center"/>
    </xf>
    <xf numFmtId="0" fontId="16" fillId="0" borderId="66" xfId="0" applyFont="1" applyBorder="1" applyAlignment="1">
      <alignment horizontal="center" vertical="center"/>
    </xf>
    <xf numFmtId="164" fontId="17" fillId="12" borderId="13" xfId="2" applyFont="1" applyFill="1" applyBorder="1" applyAlignment="1">
      <alignment horizontal="center" vertical="center" wrapText="1"/>
    </xf>
    <xf numFmtId="164" fontId="17" fillId="0" borderId="13" xfId="2" applyFont="1" applyBorder="1" applyAlignment="1">
      <alignment horizontal="center" vertical="center" wrapText="1"/>
    </xf>
    <xf numFmtId="44" fontId="16" fillId="12" borderId="19" xfId="0" applyNumberFormat="1" applyFont="1" applyFill="1" applyBorder="1" applyAlignment="1">
      <alignment horizontal="center" vertical="center" wrapText="1"/>
    </xf>
    <xf numFmtId="44" fontId="16" fillId="12" borderId="16" xfId="0" applyNumberFormat="1" applyFont="1" applyFill="1" applyBorder="1" applyAlignment="1">
      <alignment horizontal="center" vertical="center" wrapText="1"/>
    </xf>
    <xf numFmtId="164" fontId="17" fillId="12" borderId="13" xfId="0" applyNumberFormat="1" applyFont="1" applyFill="1" applyBorder="1" applyAlignment="1">
      <alignment horizontal="right" vertical="center"/>
    </xf>
    <xf numFmtId="164" fontId="17" fillId="0" borderId="13" xfId="0" applyNumberFormat="1" applyFont="1" applyBorder="1" applyAlignment="1">
      <alignment horizontal="right" vertical="center"/>
    </xf>
    <xf numFmtId="164" fontId="17" fillId="0" borderId="13" xfId="2" applyFont="1" applyFill="1" applyBorder="1" applyAlignment="1">
      <alignment horizontal="center" vertical="center" wrapText="1"/>
    </xf>
    <xf numFmtId="44" fontId="11" fillId="9" borderId="40" xfId="0" applyNumberFormat="1" applyFont="1" applyFill="1" applyBorder="1" applyAlignment="1">
      <alignment horizontal="center" vertical="center" wrapText="1"/>
    </xf>
    <xf numFmtId="44" fontId="11" fillId="9" borderId="16" xfId="0" applyNumberFormat="1" applyFont="1" applyFill="1" applyBorder="1" applyAlignment="1">
      <alignment horizontal="center" vertical="center" wrapText="1"/>
    </xf>
    <xf numFmtId="164" fontId="13" fillId="12" borderId="13" xfId="0" applyNumberFormat="1" applyFont="1" applyFill="1" applyBorder="1" applyAlignment="1">
      <alignment horizontal="right" vertical="center"/>
    </xf>
    <xf numFmtId="164" fontId="13" fillId="0" borderId="13" xfId="0" applyNumberFormat="1" applyFont="1" applyBorder="1" applyAlignment="1">
      <alignment horizontal="right" vertical="center"/>
    </xf>
    <xf numFmtId="9" fontId="13" fillId="0" borderId="77" xfId="1" applyFont="1" applyBorder="1" applyAlignment="1">
      <alignment horizontal="center" vertical="center"/>
    </xf>
    <xf numFmtId="0" fontId="13" fillId="0" borderId="19" xfId="0" applyFont="1" applyBorder="1" applyAlignment="1">
      <alignment horizontal="right" vertical="center" wrapText="1"/>
    </xf>
    <xf numFmtId="164" fontId="17" fillId="12" borderId="13" xfId="2" applyFont="1" applyFill="1" applyBorder="1" applyAlignment="1">
      <alignment horizontal="right" vertical="center" wrapText="1"/>
    </xf>
    <xf numFmtId="164" fontId="17" fillId="0" borderId="13" xfId="2" applyFont="1" applyBorder="1" applyAlignment="1">
      <alignment horizontal="right" vertical="center" wrapText="1"/>
    </xf>
    <xf numFmtId="164" fontId="17" fillId="12" borderId="19" xfId="2" applyFont="1" applyFill="1" applyBorder="1" applyAlignment="1">
      <alignment horizontal="right" vertical="center" wrapText="1"/>
    </xf>
    <xf numFmtId="164" fontId="17" fillId="0" borderId="19" xfId="2" applyFont="1" applyBorder="1" applyAlignment="1">
      <alignment horizontal="right" vertical="center" wrapText="1"/>
    </xf>
    <xf numFmtId="0" fontId="13" fillId="12" borderId="19" xfId="0" applyFont="1" applyFill="1" applyBorder="1" applyAlignment="1">
      <alignment horizontal="center" vertical="center" wrapText="1"/>
    </xf>
    <xf numFmtId="0" fontId="13" fillId="12" borderId="19" xfId="0" applyFont="1" applyFill="1" applyBorder="1" applyAlignment="1">
      <alignment horizontal="right" vertical="center" wrapText="1"/>
    </xf>
    <xf numFmtId="0" fontId="13" fillId="12" borderId="19" xfId="0" applyFont="1" applyFill="1" applyBorder="1" applyAlignment="1">
      <alignment horizontal="center" vertical="center"/>
    </xf>
    <xf numFmtId="44" fontId="11" fillId="9" borderId="10" xfId="0" applyNumberFormat="1" applyFont="1" applyFill="1" applyBorder="1" applyAlignment="1">
      <alignment horizontal="center" vertical="center" wrapText="1"/>
    </xf>
    <xf numFmtId="0" fontId="14" fillId="8" borderId="27" xfId="0" applyFont="1" applyFill="1" applyBorder="1" applyAlignment="1">
      <alignment horizontal="center"/>
    </xf>
    <xf numFmtId="0" fontId="14" fillId="8" borderId="10" xfId="0" applyFont="1" applyFill="1" applyBorder="1" applyAlignment="1">
      <alignment horizontal="center"/>
    </xf>
    <xf numFmtId="0" fontId="14" fillId="8" borderId="28" xfId="0" applyFont="1" applyFill="1" applyBorder="1" applyAlignment="1">
      <alignment horizontal="center"/>
    </xf>
    <xf numFmtId="0" fontId="16" fillId="9" borderId="31" xfId="0" applyFont="1" applyFill="1" applyBorder="1" applyAlignment="1">
      <alignment horizontal="center" vertical="center" wrapText="1"/>
    </xf>
    <xf numFmtId="0" fontId="16" fillId="9" borderId="19" xfId="0" applyFont="1" applyFill="1" applyBorder="1" applyAlignment="1">
      <alignment horizontal="center" vertical="center" wrapText="1"/>
    </xf>
    <xf numFmtId="0" fontId="17" fillId="0" borderId="19" xfId="0" applyFont="1" applyBorder="1" applyAlignment="1">
      <alignment horizontal="left" vertical="center"/>
    </xf>
    <xf numFmtId="0" fontId="17" fillId="0" borderId="32" xfId="0" applyFont="1" applyBorder="1" applyAlignment="1">
      <alignment horizontal="left" vertical="center"/>
    </xf>
    <xf numFmtId="0" fontId="16" fillId="9" borderId="67" xfId="0" applyFont="1" applyFill="1" applyBorder="1" applyAlignment="1">
      <alignment horizontal="left"/>
    </xf>
    <xf numFmtId="0" fontId="16" fillId="9" borderId="1" xfId="0" applyFont="1" applyFill="1" applyBorder="1" applyAlignment="1">
      <alignment horizontal="left"/>
    </xf>
    <xf numFmtId="0" fontId="16" fillId="9" borderId="68" xfId="0" applyFont="1" applyFill="1" applyBorder="1" applyAlignment="1">
      <alignment horizontal="left"/>
    </xf>
    <xf numFmtId="0" fontId="16" fillId="9" borderId="67" xfId="0" applyFont="1" applyFill="1" applyBorder="1" applyAlignment="1">
      <alignment horizontal="center"/>
    </xf>
    <xf numFmtId="0" fontId="16" fillId="9" borderId="1" xfId="0" applyFont="1" applyFill="1" applyBorder="1" applyAlignment="1">
      <alignment horizontal="center"/>
    </xf>
    <xf numFmtId="0" fontId="16" fillId="9" borderId="6" xfId="0" applyFont="1" applyFill="1" applyBorder="1" applyAlignment="1">
      <alignment horizontal="center"/>
    </xf>
    <xf numFmtId="0" fontId="17" fillId="0" borderId="67" xfId="0" applyFont="1" applyBorder="1" applyAlignment="1">
      <alignment horizontal="left" wrapText="1"/>
    </xf>
    <xf numFmtId="0" fontId="17" fillId="0" borderId="1" xfId="0" applyFont="1" applyBorder="1" applyAlignment="1">
      <alignment horizontal="left"/>
    </xf>
    <xf numFmtId="0" fontId="17" fillId="0" borderId="68" xfId="0" applyFont="1" applyBorder="1" applyAlignment="1">
      <alignment horizontal="left"/>
    </xf>
    <xf numFmtId="0" fontId="17" fillId="0" borderId="67" xfId="0" applyFont="1" applyBorder="1" applyAlignment="1">
      <alignment horizontal="center" vertical="center"/>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14" fillId="8" borderId="51" xfId="0" applyFont="1" applyFill="1" applyBorder="1" applyAlignment="1">
      <alignment horizontal="center"/>
    </xf>
    <xf numFmtId="0" fontId="14" fillId="8" borderId="4" xfId="0" applyFont="1" applyFill="1" applyBorder="1" applyAlignment="1">
      <alignment horizontal="center"/>
    </xf>
    <xf numFmtId="0" fontId="14" fillId="8" borderId="52" xfId="0" applyFont="1" applyFill="1" applyBorder="1" applyAlignment="1">
      <alignment horizontal="center"/>
    </xf>
    <xf numFmtId="0" fontId="16" fillId="9" borderId="68" xfId="0" applyFont="1" applyFill="1" applyBorder="1" applyAlignment="1">
      <alignment horizontal="center"/>
    </xf>
    <xf numFmtId="0" fontId="16" fillId="0" borderId="67" xfId="0" applyFont="1" applyBorder="1" applyAlignment="1">
      <alignment horizontal="left"/>
    </xf>
    <xf numFmtId="0" fontId="16" fillId="0" borderId="1" xfId="0" applyFont="1" applyBorder="1" applyAlignment="1">
      <alignment horizontal="left"/>
    </xf>
    <xf numFmtId="0" fontId="16" fillId="0" borderId="68" xfId="0" applyFont="1" applyBorder="1" applyAlignment="1">
      <alignment horizontal="left"/>
    </xf>
    <xf numFmtId="0" fontId="17" fillId="0" borderId="67" xfId="0" applyFont="1" applyBorder="1" applyAlignment="1">
      <alignment horizontal="center"/>
    </xf>
    <xf numFmtId="0" fontId="17" fillId="0" borderId="1" xfId="0" applyFont="1" applyBorder="1" applyAlignment="1">
      <alignment horizontal="center"/>
    </xf>
    <xf numFmtId="0" fontId="17" fillId="0" borderId="6" xfId="0" applyFont="1" applyBorder="1" applyAlignment="1">
      <alignment horizontal="center"/>
    </xf>
    <xf numFmtId="0" fontId="18" fillId="0" borderId="67" xfId="0" applyFont="1" applyBorder="1" applyAlignment="1">
      <alignment horizontal="left" wrapText="1"/>
    </xf>
    <xf numFmtId="0" fontId="18" fillId="0" borderId="1" xfId="0" applyFont="1" applyBorder="1" applyAlignment="1">
      <alignment horizontal="left" wrapText="1"/>
    </xf>
    <xf numFmtId="0" fontId="18" fillId="0" borderId="68" xfId="0" applyFont="1" applyBorder="1" applyAlignment="1">
      <alignment horizontal="left" wrapText="1"/>
    </xf>
    <xf numFmtId="0" fontId="17" fillId="0" borderId="70" xfId="0" applyFont="1" applyBorder="1" applyAlignment="1">
      <alignment horizontal="center" vertical="center"/>
    </xf>
    <xf numFmtId="0" fontId="17" fillId="0" borderId="84"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2" xfId="0" applyFont="1" applyBorder="1" applyAlignment="1">
      <alignment horizontal="center" vertical="center" wrapText="1"/>
    </xf>
    <xf numFmtId="0" fontId="16" fillId="9" borderId="37" xfId="0" applyFont="1" applyFill="1" applyBorder="1" applyAlignment="1">
      <alignment horizontal="center" vertical="center" wrapText="1"/>
    </xf>
    <xf numFmtId="0" fontId="16" fillId="9" borderId="38" xfId="0" applyFont="1" applyFill="1" applyBorder="1" applyAlignment="1">
      <alignment horizontal="center" vertical="center" wrapText="1"/>
    </xf>
    <xf numFmtId="0" fontId="17" fillId="0" borderId="23" xfId="0" applyFont="1" applyBorder="1" applyAlignment="1">
      <alignment horizontal="center" vertical="center" wrapText="1"/>
    </xf>
    <xf numFmtId="0" fontId="17" fillId="0" borderId="13" xfId="0" applyFont="1" applyBorder="1" applyAlignment="1">
      <alignment horizontal="center" vertical="center" wrapText="1"/>
    </xf>
    <xf numFmtId="0" fontId="16" fillId="0" borderId="13" xfId="0" applyFont="1" applyBorder="1" applyAlignment="1">
      <alignment horizontal="center" vertical="center" wrapText="1"/>
    </xf>
    <xf numFmtId="9" fontId="17" fillId="0" borderId="13" xfId="0" applyNumberFormat="1" applyFont="1" applyBorder="1" applyAlignment="1">
      <alignment horizontal="center" vertical="center" wrapText="1"/>
    </xf>
    <xf numFmtId="0" fontId="16" fillId="0" borderId="24" xfId="0" applyFont="1" applyBorder="1" applyAlignment="1">
      <alignment horizontal="center" vertical="center" wrapText="1"/>
    </xf>
    <xf numFmtId="0" fontId="16" fillId="9" borderId="13" xfId="0" applyFont="1" applyFill="1" applyBorder="1" applyAlignment="1">
      <alignment horizontal="center" vertical="center" wrapText="1"/>
    </xf>
    <xf numFmtId="0" fontId="16" fillId="0" borderId="81"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83" xfId="0" applyFont="1" applyBorder="1" applyAlignment="1">
      <alignment horizontal="center" vertical="center" wrapText="1"/>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22" xfId="0" applyFont="1" applyFill="1" applyBorder="1" applyAlignment="1">
      <alignment horizontal="center" vertical="center"/>
    </xf>
    <xf numFmtId="0" fontId="17" fillId="0" borderId="25" xfId="0" applyFont="1" applyBorder="1" applyAlignment="1">
      <alignment horizontal="center" vertical="center" wrapText="1"/>
    </xf>
    <xf numFmtId="0" fontId="17" fillId="0" borderId="16" xfId="0" applyFont="1" applyBorder="1" applyAlignment="1">
      <alignment horizontal="center" vertical="center" wrapText="1"/>
    </xf>
    <xf numFmtId="164" fontId="16" fillId="0" borderId="16" xfId="2" applyFont="1" applyBorder="1" applyAlignment="1">
      <alignment horizontal="center" vertical="center"/>
    </xf>
    <xf numFmtId="164" fontId="16" fillId="0" borderId="26" xfId="2" applyFont="1" applyBorder="1" applyAlignment="1">
      <alignment horizontal="center" vertical="center"/>
    </xf>
    <xf numFmtId="0" fontId="16" fillId="9" borderId="23" xfId="0" applyFont="1" applyFill="1" applyBorder="1" applyAlignment="1">
      <alignment horizontal="center" vertical="center"/>
    </xf>
    <xf numFmtId="0" fontId="16" fillId="9" borderId="13" xfId="0" applyFont="1" applyFill="1" applyBorder="1" applyAlignment="1">
      <alignment horizontal="center" vertical="center"/>
    </xf>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8" fillId="0" borderId="13" xfId="0" applyFont="1" applyBorder="1" applyAlignment="1">
      <alignment horizontal="center" wrapText="1"/>
    </xf>
    <xf numFmtId="0" fontId="18" fillId="0" borderId="14" xfId="0" applyFont="1" applyBorder="1" applyAlignment="1">
      <alignment horizontal="center" wrapText="1"/>
    </xf>
    <xf numFmtId="0" fontId="17" fillId="0" borderId="13" xfId="0" applyFont="1" applyBorder="1" applyAlignment="1">
      <alignment horizontal="center" wrapText="1"/>
    </xf>
    <xf numFmtId="0" fontId="17" fillId="0" borderId="14" xfId="0" applyFont="1" applyBorder="1" applyAlignment="1">
      <alignment horizontal="center" wrapText="1"/>
    </xf>
    <xf numFmtId="0" fontId="16" fillId="0" borderId="7" xfId="0" applyFont="1" applyBorder="1" applyAlignment="1">
      <alignment horizontal="center"/>
    </xf>
    <xf numFmtId="0" fontId="16" fillId="0" borderId="0" xfId="0" applyFont="1" applyAlignment="1">
      <alignment horizontal="center"/>
    </xf>
    <xf numFmtId="0" fontId="16" fillId="0" borderId="8" xfId="0" applyFont="1" applyBorder="1" applyAlignment="1">
      <alignment horizontal="center"/>
    </xf>
    <xf numFmtId="0" fontId="16" fillId="9" borderId="9" xfId="0" applyFont="1" applyFill="1" applyBorder="1" applyAlignment="1">
      <alignment horizontal="center"/>
    </xf>
    <xf numFmtId="0" fontId="16" fillId="9" borderId="10" xfId="0" applyFont="1" applyFill="1" applyBorder="1" applyAlignment="1">
      <alignment horizontal="center"/>
    </xf>
    <xf numFmtId="0" fontId="16" fillId="9" borderId="11" xfId="0" applyFont="1" applyFill="1" applyBorder="1" applyAlignment="1">
      <alignment horizontal="center"/>
    </xf>
    <xf numFmtId="0" fontId="16" fillId="9" borderId="9"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8" fillId="0" borderId="23" xfId="0" applyFont="1" applyBorder="1" applyAlignment="1">
      <alignment horizontal="center" vertical="center" wrapText="1"/>
    </xf>
    <xf numFmtId="0" fontId="18" fillId="0" borderId="13" xfId="0" applyFont="1" applyBorder="1" applyAlignment="1">
      <alignment horizontal="center" vertical="center" wrapText="1"/>
    </xf>
    <xf numFmtId="0" fontId="17" fillId="0" borderId="5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2" xfId="0" applyFont="1" applyBorder="1" applyAlignment="1">
      <alignment horizontal="center" vertical="center" wrapText="1"/>
    </xf>
    <xf numFmtId="0" fontId="16" fillId="9" borderId="29" xfId="0" applyFont="1" applyFill="1" applyBorder="1" applyAlignment="1">
      <alignment horizontal="center" vertical="center"/>
    </xf>
    <xf numFmtId="0" fontId="16" fillId="9" borderId="18" xfId="0" applyFont="1" applyFill="1" applyBorder="1" applyAlignment="1">
      <alignment horizontal="center" vertical="center"/>
    </xf>
    <xf numFmtId="0" fontId="17" fillId="0" borderId="18" xfId="0" applyFont="1" applyBorder="1" applyAlignment="1">
      <alignment horizontal="left" vertical="center"/>
    </xf>
    <xf numFmtId="0" fontId="17" fillId="0" borderId="30" xfId="0" applyFont="1" applyBorder="1" applyAlignment="1">
      <alignment horizontal="left" vertical="center"/>
    </xf>
    <xf numFmtId="0" fontId="19" fillId="0" borderId="42" xfId="0" applyFont="1" applyBorder="1" applyAlignment="1">
      <alignment horizontal="left" vertical="center" wrapText="1"/>
    </xf>
    <xf numFmtId="0" fontId="19" fillId="0" borderId="43" xfId="0" applyFont="1" applyBorder="1" applyAlignment="1">
      <alignment horizontal="left" vertical="center" wrapText="1"/>
    </xf>
    <xf numFmtId="0" fontId="19" fillId="0" borderId="36" xfId="0" applyFont="1" applyBorder="1" applyAlignment="1">
      <alignment horizontal="left" vertical="center" wrapText="1"/>
    </xf>
    <xf numFmtId="0" fontId="19" fillId="0" borderId="37" xfId="0" applyFont="1" applyBorder="1" applyAlignment="1">
      <alignment horizontal="left" vertical="center" wrapText="1"/>
    </xf>
    <xf numFmtId="0" fontId="16" fillId="0" borderId="56" xfId="0" applyFont="1" applyBorder="1" applyAlignment="1">
      <alignment horizontal="center" vertical="center" wrapText="1"/>
    </xf>
    <xf numFmtId="0" fontId="16" fillId="0" borderId="72" xfId="0" applyFont="1" applyBorder="1" applyAlignment="1">
      <alignment horizontal="center" vertical="center" wrapText="1"/>
    </xf>
    <xf numFmtId="0" fontId="17" fillId="0" borderId="43" xfId="0" applyFont="1" applyBorder="1" applyAlignment="1">
      <alignment horizontal="center" vertical="center" wrapText="1"/>
    </xf>
    <xf numFmtId="0" fontId="16" fillId="0" borderId="3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7" fillId="0" borderId="16" xfId="0" applyFont="1" applyBorder="1" applyAlignment="1">
      <alignment horizontal="center" wrapText="1"/>
    </xf>
    <xf numFmtId="0" fontId="17" fillId="0" borderId="17" xfId="0" applyFont="1" applyBorder="1" applyAlignment="1">
      <alignment horizontal="center" wrapText="1"/>
    </xf>
    <xf numFmtId="0" fontId="16" fillId="9" borderId="25"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16" fillId="9" borderId="26" xfId="0" applyFont="1" applyFill="1" applyBorder="1" applyAlignment="1">
      <alignment horizontal="center" vertical="center" wrapText="1"/>
    </xf>
    <xf numFmtId="0" fontId="20" fillId="0" borderId="13" xfId="0" applyFont="1" applyBorder="1" applyAlignment="1">
      <alignment horizontal="left" vertical="center" wrapText="1"/>
    </xf>
    <xf numFmtId="0" fontId="20" fillId="0" borderId="24" xfId="0" applyFont="1" applyBorder="1" applyAlignment="1">
      <alignment horizontal="left" vertical="center" wrapText="1"/>
    </xf>
    <xf numFmtId="0" fontId="16" fillId="9" borderId="10" xfId="0" applyFont="1" applyFill="1" applyBorder="1" applyAlignment="1">
      <alignment horizontal="center" vertical="center" wrapText="1"/>
    </xf>
    <xf numFmtId="0" fontId="16" fillId="9" borderId="28"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6" fillId="9" borderId="27" xfId="0" applyFont="1" applyFill="1" applyBorder="1" applyAlignment="1">
      <alignment horizontal="center" vertical="center" wrapText="1"/>
    </xf>
    <xf numFmtId="9" fontId="22" fillId="0" borderId="13" xfId="0" applyNumberFormat="1" applyFont="1" applyBorder="1" applyAlignment="1">
      <alignment horizontal="center" vertical="center" wrapText="1"/>
    </xf>
    <xf numFmtId="0" fontId="22" fillId="0" borderId="13"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19" xfId="0" applyFont="1" applyBorder="1" applyAlignment="1">
      <alignment horizontal="center" vertical="center" wrapText="1"/>
    </xf>
    <xf numFmtId="0" fontId="17" fillId="0" borderId="19" xfId="0" applyFont="1" applyBorder="1" applyAlignment="1">
      <alignment horizontal="center" vertical="center" wrapText="1"/>
    </xf>
    <xf numFmtId="0" fontId="16" fillId="0" borderId="32" xfId="0" applyFont="1" applyBorder="1" applyAlignment="1">
      <alignment horizontal="center" vertical="center" wrapText="1"/>
    </xf>
    <xf numFmtId="0" fontId="16" fillId="9" borderId="29" xfId="0" applyFont="1" applyFill="1" applyBorder="1" applyAlignment="1">
      <alignment horizontal="center" vertical="center" wrapText="1"/>
    </xf>
    <xf numFmtId="0" fontId="16" fillId="9" borderId="18" xfId="0" applyFont="1" applyFill="1" applyBorder="1" applyAlignment="1">
      <alignment horizontal="center" vertical="center" wrapText="1"/>
    </xf>
    <xf numFmtId="0" fontId="16" fillId="9" borderId="36" xfId="0" applyFont="1" applyFill="1" applyBorder="1" applyAlignment="1">
      <alignment horizontal="center" vertical="center" wrapText="1"/>
    </xf>
    <xf numFmtId="0" fontId="16" fillId="0" borderId="16" xfId="0" applyFont="1" applyBorder="1" applyAlignment="1">
      <alignment horizontal="center" vertical="center" wrapText="1"/>
    </xf>
    <xf numFmtId="9" fontId="17" fillId="0" borderId="16" xfId="0" applyNumberFormat="1" applyFont="1" applyBorder="1" applyAlignment="1">
      <alignment horizontal="center" vertical="center" wrapText="1"/>
    </xf>
    <xf numFmtId="0" fontId="16" fillId="0" borderId="23" xfId="0" applyFont="1" applyBorder="1" applyAlignment="1">
      <alignment horizontal="center" vertical="center" wrapText="1"/>
    </xf>
    <xf numFmtId="0" fontId="17" fillId="0" borderId="13" xfId="0" applyFont="1" applyBorder="1" applyAlignment="1">
      <alignment horizontal="left" vertical="center" wrapText="1"/>
    </xf>
    <xf numFmtId="0" fontId="16" fillId="0" borderId="13" xfId="0" applyFont="1" applyBorder="1" applyAlignment="1">
      <alignment horizontal="left" vertical="center" wrapText="1"/>
    </xf>
    <xf numFmtId="0" fontId="17" fillId="0" borderId="26" xfId="0" applyFont="1" applyBorder="1" applyAlignment="1">
      <alignment horizontal="center" vertical="center" wrapText="1"/>
    </xf>
    <xf numFmtId="0" fontId="17" fillId="0" borderId="13" xfId="0" applyFont="1" applyBorder="1" applyAlignment="1">
      <alignment horizontal="right" vertical="center" wrapText="1"/>
    </xf>
    <xf numFmtId="0" fontId="17" fillId="0" borderId="24" xfId="0" applyFont="1" applyBorder="1" applyAlignment="1">
      <alignment horizontal="center" vertical="center" wrapText="1"/>
    </xf>
    <xf numFmtId="0" fontId="17" fillId="0" borderId="60" xfId="0" applyFont="1" applyBorder="1" applyAlignment="1">
      <alignment horizontal="right" vertical="center" wrapText="1"/>
    </xf>
    <xf numFmtId="0" fontId="17" fillId="0" borderId="62" xfId="0" applyFont="1" applyBorder="1" applyAlignment="1">
      <alignment horizontal="right" vertical="center" wrapText="1"/>
    </xf>
    <xf numFmtId="0" fontId="18" fillId="0" borderId="13" xfId="0" applyFont="1" applyBorder="1" applyAlignment="1">
      <alignment horizontal="left" vertical="center" wrapText="1"/>
    </xf>
    <xf numFmtId="0" fontId="18" fillId="0" borderId="24" xfId="0" applyFont="1" applyBorder="1" applyAlignment="1">
      <alignment horizontal="center" vertical="center" wrapText="1"/>
    </xf>
    <xf numFmtId="0" fontId="16" fillId="9" borderId="39" xfId="0" applyFont="1" applyFill="1" applyBorder="1" applyAlignment="1">
      <alignment horizontal="center" vertical="center" wrapText="1"/>
    </xf>
    <xf numFmtId="0" fontId="16" fillId="9" borderId="40" xfId="0" applyFont="1" applyFill="1" applyBorder="1" applyAlignment="1">
      <alignment horizontal="center" vertical="center" wrapText="1"/>
    </xf>
    <xf numFmtId="0" fontId="16" fillId="9" borderId="41" xfId="0" applyFont="1" applyFill="1" applyBorder="1" applyAlignment="1">
      <alignment horizontal="center" vertical="center" wrapText="1"/>
    </xf>
    <xf numFmtId="0" fontId="17" fillId="0" borderId="13" xfId="0" applyFont="1" applyBorder="1" applyAlignment="1">
      <alignment horizontal="left" vertical="center"/>
    </xf>
    <xf numFmtId="0" fontId="17" fillId="0" borderId="24" xfId="0" applyFont="1" applyBorder="1" applyAlignment="1">
      <alignment horizontal="left" vertical="center"/>
    </xf>
    <xf numFmtId="0" fontId="17" fillId="0" borderId="16" xfId="0" applyFont="1" applyBorder="1" applyAlignment="1">
      <alignment horizontal="left" vertical="center"/>
    </xf>
    <xf numFmtId="0" fontId="17" fillId="0" borderId="26" xfId="0" applyFont="1" applyBorder="1" applyAlignment="1">
      <alignment horizontal="left" vertical="center"/>
    </xf>
    <xf numFmtId="0" fontId="17" fillId="0" borderId="24" xfId="0" applyFont="1" applyBorder="1" applyAlignment="1">
      <alignment horizontal="left" vertical="center" wrapText="1"/>
    </xf>
    <xf numFmtId="0" fontId="17" fillId="0" borderId="60" xfId="0" applyFont="1" applyBorder="1" applyAlignment="1">
      <alignment vertical="center" wrapText="1"/>
    </xf>
    <xf numFmtId="0" fontId="17" fillId="0" borderId="61" xfId="0" applyFont="1" applyBorder="1" applyAlignment="1">
      <alignment vertical="center" wrapText="1"/>
    </xf>
    <xf numFmtId="0" fontId="17" fillId="0" borderId="62" xfId="0" applyFont="1" applyBorder="1" applyAlignment="1">
      <alignment vertical="center" wrapText="1"/>
    </xf>
    <xf numFmtId="0" fontId="16" fillId="0" borderId="60" xfId="0" applyFont="1" applyBorder="1" applyAlignment="1">
      <alignment horizontal="right" vertical="center" wrapText="1"/>
    </xf>
    <xf numFmtId="0" fontId="16" fillId="0" borderId="61" xfId="0" applyFont="1" applyBorder="1" applyAlignment="1">
      <alignment horizontal="right" vertical="center" wrapText="1"/>
    </xf>
    <xf numFmtId="0" fontId="16" fillId="0" borderId="62" xfId="0" applyFont="1" applyBorder="1" applyAlignment="1">
      <alignment horizontal="right" vertical="center" wrapText="1"/>
    </xf>
    <xf numFmtId="164" fontId="16" fillId="0" borderId="57" xfId="2" applyFont="1" applyBorder="1" applyAlignment="1">
      <alignment horizontal="right" vertical="center" wrapText="1"/>
    </xf>
    <xf numFmtId="164" fontId="16" fillId="0" borderId="59" xfId="2" applyFont="1" applyBorder="1" applyAlignment="1">
      <alignment horizontal="right" vertical="center" wrapText="1"/>
    </xf>
    <xf numFmtId="0" fontId="17" fillId="0" borderId="60" xfId="0" applyFont="1" applyBorder="1" applyAlignment="1">
      <alignment horizontal="left" vertical="center" wrapText="1"/>
    </xf>
    <xf numFmtId="0" fontId="17" fillId="0" borderId="61" xfId="0" applyFont="1" applyBorder="1" applyAlignment="1">
      <alignment horizontal="left" vertical="center" wrapText="1"/>
    </xf>
    <xf numFmtId="0" fontId="17" fillId="0" borderId="62" xfId="0" applyFont="1" applyBorder="1" applyAlignment="1">
      <alignment horizontal="left" vertical="center" wrapText="1"/>
    </xf>
    <xf numFmtId="0" fontId="17" fillId="0" borderId="60"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16" xfId="0" applyFont="1" applyBorder="1" applyAlignment="1">
      <alignment horizontal="right" vertical="center" wrapText="1"/>
    </xf>
    <xf numFmtId="0" fontId="16" fillId="0" borderId="1" xfId="0" applyFont="1" applyBorder="1" applyAlignment="1">
      <alignment horizontal="right" vertical="center" wrapText="1"/>
    </xf>
    <xf numFmtId="164" fontId="16" fillId="0" borderId="1" xfId="2" applyFont="1" applyBorder="1" applyAlignment="1">
      <alignment horizontal="right"/>
    </xf>
    <xf numFmtId="0" fontId="17" fillId="0" borderId="19" xfId="0" applyFont="1" applyBorder="1" applyAlignment="1">
      <alignment horizontal="center" vertical="center"/>
    </xf>
    <xf numFmtId="0" fontId="17" fillId="0" borderId="67" xfId="0" applyFont="1" applyBorder="1" applyAlignment="1">
      <alignment wrapText="1"/>
    </xf>
    <xf numFmtId="0" fontId="17" fillId="0" borderId="1" xfId="0" applyFont="1" applyBorder="1"/>
    <xf numFmtId="0" fontId="17" fillId="0" borderId="68" xfId="0" applyFont="1" applyBorder="1"/>
    <xf numFmtId="0" fontId="17" fillId="0" borderId="1" xfId="0" applyFont="1" applyBorder="1" applyAlignment="1">
      <alignment horizontal="left" wrapText="1"/>
    </xf>
    <xf numFmtId="0" fontId="17" fillId="0" borderId="6" xfId="0" applyFont="1" applyBorder="1" applyAlignment="1">
      <alignment horizontal="left" wrapText="1"/>
    </xf>
    <xf numFmtId="0" fontId="16" fillId="9" borderId="67" xfId="0" applyFont="1" applyFill="1" applyBorder="1" applyAlignment="1">
      <alignment horizontal="left" wrapText="1"/>
    </xf>
    <xf numFmtId="0" fontId="16" fillId="9" borderId="1" xfId="0" applyFont="1" applyFill="1" applyBorder="1" applyAlignment="1">
      <alignment horizontal="left" wrapText="1"/>
    </xf>
    <xf numFmtId="0" fontId="16" fillId="9" borderId="68" xfId="0" applyFont="1" applyFill="1" applyBorder="1" applyAlignment="1">
      <alignment horizontal="left" wrapText="1"/>
    </xf>
    <xf numFmtId="0" fontId="17" fillId="0" borderId="67" xfId="0" applyFont="1" applyBorder="1" applyAlignment="1">
      <alignment horizontal="left" vertical="center" wrapText="1"/>
    </xf>
    <xf numFmtId="0" fontId="17" fillId="0" borderId="1" xfId="0" applyFont="1" applyBorder="1" applyAlignment="1">
      <alignment horizontal="left" vertical="center"/>
    </xf>
    <xf numFmtId="0" fontId="17" fillId="0" borderId="68" xfId="0" applyFont="1" applyBorder="1" applyAlignment="1">
      <alignment horizontal="left" vertical="center"/>
    </xf>
    <xf numFmtId="0" fontId="17" fillId="0" borderId="6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3" xfId="0" applyFont="1" applyBorder="1" applyAlignment="1">
      <alignment horizontal="center" vertical="center"/>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0" fontId="17" fillId="0" borderId="67" xfId="0" applyFont="1" applyBorder="1" applyAlignment="1">
      <alignment vertical="top" wrapText="1"/>
    </xf>
    <xf numFmtId="0" fontId="17" fillId="0" borderId="1" xfId="0" applyFont="1" applyBorder="1" applyAlignment="1">
      <alignment vertical="top"/>
    </xf>
    <xf numFmtId="0" fontId="17" fillId="0" borderId="68" xfId="0" applyFont="1" applyBorder="1" applyAlignment="1">
      <alignment vertical="top"/>
    </xf>
    <xf numFmtId="0" fontId="14" fillId="8" borderId="66" xfId="0" applyFont="1" applyFill="1" applyBorder="1" applyAlignment="1">
      <alignment horizontal="center"/>
    </xf>
    <xf numFmtId="0" fontId="14" fillId="8" borderId="79" xfId="0" applyFont="1" applyFill="1" applyBorder="1" applyAlignment="1">
      <alignment horizontal="center"/>
    </xf>
    <xf numFmtId="0" fontId="14" fillId="8" borderId="85" xfId="0" applyFont="1" applyFill="1" applyBorder="1" applyAlignment="1">
      <alignment horizontal="center"/>
    </xf>
    <xf numFmtId="0" fontId="14" fillId="8" borderId="69" xfId="0" applyFont="1" applyFill="1" applyBorder="1" applyAlignment="1">
      <alignment horizontal="center"/>
    </xf>
    <xf numFmtId="0" fontId="14" fillId="8" borderId="86" xfId="0" applyFont="1" applyFill="1" applyBorder="1" applyAlignment="1">
      <alignment horizontal="center"/>
    </xf>
    <xf numFmtId="0" fontId="14" fillId="8" borderId="87" xfId="0" applyFont="1" applyFill="1" applyBorder="1" applyAlignment="1">
      <alignment horizontal="center"/>
    </xf>
    <xf numFmtId="0" fontId="17" fillId="0" borderId="68" xfId="0" applyFont="1" applyBorder="1" applyAlignment="1">
      <alignment horizontal="center"/>
    </xf>
    <xf numFmtId="0" fontId="28" fillId="12" borderId="67" xfId="0" applyFont="1" applyFill="1" applyBorder="1" applyAlignment="1">
      <alignment horizontal="right" wrapText="1"/>
    </xf>
    <xf numFmtId="0" fontId="28" fillId="12" borderId="1" xfId="0" applyFont="1" applyFill="1" applyBorder="1" applyAlignment="1">
      <alignment horizontal="right" wrapText="1"/>
    </xf>
    <xf numFmtId="0" fontId="28" fillId="12" borderId="68" xfId="0" applyFont="1" applyFill="1" applyBorder="1" applyAlignment="1">
      <alignment horizontal="right" wrapText="1"/>
    </xf>
    <xf numFmtId="164" fontId="16" fillId="0" borderId="67" xfId="2" applyFont="1" applyBorder="1" applyAlignment="1">
      <alignment horizontal="center" vertical="center" wrapText="1"/>
    </xf>
    <xf numFmtId="164" fontId="16" fillId="0" borderId="1" xfId="2" applyFont="1" applyBorder="1" applyAlignment="1">
      <alignment horizontal="center" vertical="center" wrapText="1"/>
    </xf>
    <xf numFmtId="164" fontId="16" fillId="0" borderId="6" xfId="2" applyFont="1" applyBorder="1" applyAlignment="1">
      <alignment horizontal="center" vertical="center" wrapText="1"/>
    </xf>
    <xf numFmtId="0" fontId="16" fillId="0" borderId="70" xfId="0" applyFont="1" applyBorder="1" applyAlignment="1">
      <alignment horizontal="center"/>
    </xf>
    <xf numFmtId="0" fontId="16" fillId="0" borderId="84" xfId="0" applyFont="1" applyBorder="1" applyAlignment="1">
      <alignment horizontal="center"/>
    </xf>
    <xf numFmtId="0" fontId="17" fillId="0" borderId="60" xfId="0" applyFont="1" applyBorder="1" applyAlignment="1">
      <alignment horizontal="left" vertical="center"/>
    </xf>
    <xf numFmtId="0" fontId="17" fillId="0" borderId="61" xfId="0" applyFont="1" applyBorder="1" applyAlignment="1">
      <alignment horizontal="left" vertical="center"/>
    </xf>
    <xf numFmtId="0" fontId="17" fillId="0" borderId="62" xfId="0" applyFont="1" applyBorder="1" applyAlignment="1">
      <alignment horizontal="left" vertical="center"/>
    </xf>
    <xf numFmtId="0" fontId="16" fillId="0" borderId="19" xfId="0" applyFont="1" applyBorder="1" applyAlignment="1">
      <alignment horizontal="right" vertical="center"/>
    </xf>
    <xf numFmtId="164" fontId="16" fillId="0" borderId="78" xfId="2" applyFont="1" applyBorder="1" applyAlignment="1">
      <alignment horizontal="right" vertical="center" wrapText="1"/>
    </xf>
    <xf numFmtId="0" fontId="17" fillId="0" borderId="68" xfId="0" applyFont="1" applyBorder="1" applyAlignment="1">
      <alignment horizontal="left" wrapText="1"/>
    </xf>
    <xf numFmtId="0" fontId="17" fillId="0" borderId="90" xfId="0" applyFont="1" applyBorder="1" applyAlignment="1">
      <alignment horizontal="center" vertical="center" wrapText="1"/>
    </xf>
    <xf numFmtId="0" fontId="17" fillId="0" borderId="0" xfId="0" applyFont="1" applyAlignment="1">
      <alignment horizontal="center" vertical="center" wrapText="1"/>
    </xf>
    <xf numFmtId="0" fontId="17" fillId="0" borderId="8" xfId="0" applyFont="1" applyBorder="1" applyAlignment="1">
      <alignment horizontal="center" vertical="center" wrapText="1"/>
    </xf>
    <xf numFmtId="0" fontId="16" fillId="5" borderId="23"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24" xfId="0" applyFont="1" applyBorder="1" applyAlignment="1">
      <alignment horizontal="left" vertical="center" wrapText="1"/>
    </xf>
    <xf numFmtId="0" fontId="16" fillId="5" borderId="16" xfId="0" applyFont="1" applyFill="1" applyBorder="1" applyAlignment="1">
      <alignment horizontal="center" vertical="center" wrapText="1"/>
    </xf>
    <xf numFmtId="0" fontId="16" fillId="5" borderId="26" xfId="0" applyFont="1" applyFill="1" applyBorder="1" applyAlignment="1">
      <alignment horizontal="center" vertical="center" wrapText="1"/>
    </xf>
    <xf numFmtId="0" fontId="16" fillId="5" borderId="23" xfId="0" applyFont="1" applyFill="1" applyBorder="1" applyAlignment="1">
      <alignment horizontal="left" vertical="center" wrapText="1"/>
    </xf>
    <xf numFmtId="0" fontId="16" fillId="5" borderId="13" xfId="0" applyFont="1" applyFill="1" applyBorder="1" applyAlignment="1">
      <alignment horizontal="left" vertical="center" wrapText="1"/>
    </xf>
    <xf numFmtId="0" fontId="16" fillId="5" borderId="25" xfId="0"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8" borderId="18" xfId="0" applyFont="1" applyFill="1" applyBorder="1" applyAlignment="1">
      <alignment horizontal="center" vertical="center" wrapText="1"/>
    </xf>
    <xf numFmtId="0" fontId="12" fillId="0" borderId="18" xfId="0" applyFont="1" applyBorder="1" applyAlignment="1">
      <alignment horizontal="left" vertical="center" wrapText="1"/>
    </xf>
    <xf numFmtId="0" fontId="12" fillId="0" borderId="30" xfId="0" applyFont="1" applyBorder="1" applyAlignment="1">
      <alignment horizontal="left" vertical="center" wrapText="1"/>
    </xf>
    <xf numFmtId="0" fontId="13" fillId="0" borderId="16" xfId="0" applyFont="1" applyBorder="1" applyAlignment="1">
      <alignment horizontal="left"/>
    </xf>
    <xf numFmtId="0" fontId="13" fillId="0" borderId="26" xfId="0" applyFont="1" applyBorder="1" applyAlignment="1">
      <alignment horizontal="left"/>
    </xf>
    <xf numFmtId="0" fontId="12" fillId="0" borderId="2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4" xfId="0" applyFont="1" applyBorder="1" applyAlignment="1">
      <alignment horizontal="center" vertical="center" wrapText="1"/>
    </xf>
    <xf numFmtId="164" fontId="11" fillId="3" borderId="0" xfId="2" applyFont="1" applyFill="1" applyBorder="1" applyAlignment="1">
      <alignment horizontal="right"/>
    </xf>
    <xf numFmtId="164" fontId="11" fillId="3" borderId="8" xfId="2" applyFont="1" applyFill="1" applyBorder="1" applyAlignment="1">
      <alignment horizontal="right"/>
    </xf>
    <xf numFmtId="0" fontId="11" fillId="0" borderId="7" xfId="0" applyFont="1" applyBorder="1" applyAlignment="1">
      <alignment horizontal="right" vertical="center"/>
    </xf>
    <xf numFmtId="0" fontId="11" fillId="0" borderId="0" xfId="0" applyFont="1" applyAlignment="1">
      <alignment horizontal="right" vertical="center"/>
    </xf>
    <xf numFmtId="164" fontId="16" fillId="3" borderId="0" xfId="2" applyFont="1" applyFill="1" applyBorder="1" applyAlignment="1">
      <alignment horizontal="right"/>
    </xf>
    <xf numFmtId="164" fontId="16" fillId="3" borderId="8" xfId="2" applyFont="1" applyFill="1" applyBorder="1" applyAlignment="1">
      <alignment horizontal="right"/>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11" fillId="5" borderId="23" xfId="0" applyFont="1" applyFill="1" applyBorder="1" applyAlignment="1">
      <alignment horizontal="left" vertical="center"/>
    </xf>
    <xf numFmtId="0" fontId="11" fillId="5" borderId="13" xfId="0" applyFont="1" applyFill="1" applyBorder="1" applyAlignment="1">
      <alignment horizontal="left" vertical="center"/>
    </xf>
    <xf numFmtId="0" fontId="13" fillId="0" borderId="13" xfId="0" applyFont="1" applyBorder="1" applyAlignment="1">
      <alignment horizontal="left"/>
    </xf>
    <xf numFmtId="0" fontId="13" fillId="0" borderId="24" xfId="0" applyFont="1" applyBorder="1" applyAlignment="1">
      <alignment horizontal="left"/>
    </xf>
    <xf numFmtId="0" fontId="13" fillId="0" borderId="13" xfId="0" applyFont="1" applyBorder="1" applyAlignment="1">
      <alignment horizontal="left" vertical="center" wrapText="1"/>
    </xf>
    <xf numFmtId="0" fontId="13" fillId="0" borderId="24" xfId="0" applyFont="1" applyBorder="1" applyAlignment="1">
      <alignment horizontal="left" vertical="center" wrapText="1"/>
    </xf>
    <xf numFmtId="0" fontId="11" fillId="5" borderId="25" xfId="0" applyFont="1" applyFill="1" applyBorder="1" applyAlignment="1">
      <alignment horizontal="left" vertical="center"/>
    </xf>
    <xf numFmtId="0" fontId="11" fillId="5" borderId="16" xfId="0" applyFont="1" applyFill="1" applyBorder="1" applyAlignment="1">
      <alignment horizontal="left" vertical="center"/>
    </xf>
    <xf numFmtId="0" fontId="11" fillId="0" borderId="7" xfId="0" applyFont="1" applyBorder="1" applyAlignment="1">
      <alignment horizontal="center"/>
    </xf>
    <xf numFmtId="0" fontId="11" fillId="0" borderId="0" xfId="0" applyFont="1" applyAlignment="1">
      <alignment horizontal="center"/>
    </xf>
    <xf numFmtId="0" fontId="11" fillId="0" borderId="8" xfId="0" applyFont="1" applyBorder="1" applyAlignment="1">
      <alignment horizontal="center"/>
    </xf>
    <xf numFmtId="0" fontId="11" fillId="5" borderId="10" xfId="0" applyFont="1" applyFill="1" applyBorder="1" applyAlignment="1">
      <alignment horizontal="center"/>
    </xf>
    <xf numFmtId="0" fontId="11" fillId="0" borderId="0" xfId="0" applyFont="1" applyAlignment="1">
      <alignment horizontal="right"/>
    </xf>
    <xf numFmtId="0" fontId="14" fillId="8" borderId="27" xfId="0" applyFont="1" applyFill="1" applyBorder="1" applyAlignment="1">
      <alignment horizontal="center" vertical="center"/>
    </xf>
    <xf numFmtId="0" fontId="14" fillId="8" borderId="10" xfId="0" applyFont="1" applyFill="1" applyBorder="1" applyAlignment="1">
      <alignment horizontal="center" vertical="center"/>
    </xf>
    <xf numFmtId="0" fontId="14" fillId="8" borderId="28"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13" xfId="0" applyFont="1" applyFill="1" applyBorder="1" applyAlignment="1">
      <alignment horizontal="center" vertical="center"/>
    </xf>
    <xf numFmtId="0" fontId="13" fillId="0" borderId="5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23" fillId="5" borderId="23" xfId="0" applyFont="1" applyFill="1" applyBorder="1" applyAlignment="1">
      <alignment horizontal="center" vertical="center" wrapText="1"/>
    </xf>
    <xf numFmtId="0" fontId="23" fillId="5" borderId="13" xfId="0" applyFont="1" applyFill="1" applyBorder="1" applyAlignment="1">
      <alignment horizontal="center" vertical="center" wrapText="1"/>
    </xf>
    <xf numFmtId="9" fontId="19" fillId="0" borderId="25" xfId="1" applyFont="1" applyFill="1" applyBorder="1" applyAlignment="1">
      <alignment horizontal="center" vertical="center" wrapText="1"/>
    </xf>
    <xf numFmtId="9" fontId="19" fillId="0" borderId="16" xfId="1" applyFont="1" applyFill="1" applyBorder="1" applyAlignment="1">
      <alignment horizontal="center" vertical="center" wrapText="1"/>
    </xf>
    <xf numFmtId="0" fontId="23" fillId="4" borderId="13" xfId="0" applyFont="1" applyFill="1" applyBorder="1" applyAlignment="1">
      <alignment horizontal="center" vertical="center" wrapText="1"/>
    </xf>
    <xf numFmtId="0" fontId="16" fillId="5" borderId="23" xfId="0" applyFont="1" applyFill="1" applyBorder="1" applyAlignment="1">
      <alignment horizontal="left" vertical="center"/>
    </xf>
    <xf numFmtId="0" fontId="16" fillId="5" borderId="13" xfId="0" applyFont="1" applyFill="1" applyBorder="1" applyAlignment="1">
      <alignment horizontal="left" vertical="center"/>
    </xf>
    <xf numFmtId="0" fontId="13" fillId="0" borderId="13" xfId="0" applyFont="1" applyBorder="1" applyAlignment="1">
      <alignment vertical="center"/>
    </xf>
    <xf numFmtId="0" fontId="13" fillId="0" borderId="24" xfId="0" applyFont="1" applyBorder="1" applyAlignment="1">
      <alignment vertical="center"/>
    </xf>
    <xf numFmtId="0" fontId="16" fillId="5" borderId="25" xfId="0" applyFont="1" applyFill="1" applyBorder="1" applyAlignment="1">
      <alignment horizontal="left" vertical="center"/>
    </xf>
    <xf numFmtId="0" fontId="16" fillId="5" borderId="16" xfId="0" applyFont="1" applyFill="1" applyBorder="1" applyAlignment="1">
      <alignment horizontal="left" vertical="center"/>
    </xf>
    <xf numFmtId="0" fontId="13" fillId="0" borderId="16" xfId="0" applyFont="1" applyBorder="1" applyAlignment="1">
      <alignment vertical="center" wrapText="1"/>
    </xf>
    <xf numFmtId="0" fontId="13" fillId="0" borderId="26" xfId="0" applyFont="1" applyBorder="1" applyAlignment="1">
      <alignment vertical="center" wrapText="1"/>
    </xf>
    <xf numFmtId="17" fontId="18" fillId="0" borderId="16" xfId="0" applyNumberFormat="1" applyFont="1" applyBorder="1" applyAlignment="1">
      <alignment horizontal="center" vertical="center"/>
    </xf>
    <xf numFmtId="0" fontId="18" fillId="0" borderId="16" xfId="0" applyFont="1" applyBorder="1" applyAlignment="1">
      <alignment horizontal="center" vertical="center"/>
    </xf>
    <xf numFmtId="0" fontId="11" fillId="0" borderId="45" xfId="0" applyFont="1" applyBorder="1" applyAlignment="1">
      <alignment horizontal="center" vertical="center" wrapText="1"/>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4" fillId="8" borderId="9" xfId="0" applyFont="1" applyFill="1" applyBorder="1" applyAlignment="1">
      <alignment horizontal="center" vertical="center"/>
    </xf>
    <xf numFmtId="0" fontId="14" fillId="8" borderId="11" xfId="0" applyFont="1" applyFill="1" applyBorder="1" applyAlignment="1">
      <alignment horizontal="center" vertical="center"/>
    </xf>
    <xf numFmtId="0" fontId="17" fillId="0" borderId="13" xfId="0" applyFont="1" applyBorder="1" applyAlignment="1">
      <alignment horizontal="left" wrapText="1"/>
    </xf>
    <xf numFmtId="0" fontId="17" fillId="0" borderId="14" xfId="0" applyFont="1" applyBorder="1" applyAlignment="1">
      <alignment horizontal="left"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4" xfId="0" applyFont="1" applyBorder="1" applyAlignment="1">
      <alignment horizontal="left" vertical="center"/>
    </xf>
    <xf numFmtId="0" fontId="14" fillId="8" borderId="9" xfId="0" applyFont="1" applyFill="1" applyBorder="1" applyAlignment="1">
      <alignment horizontal="center"/>
    </xf>
    <xf numFmtId="0" fontId="14" fillId="8" borderId="11" xfId="0" applyFont="1" applyFill="1" applyBorder="1" applyAlignment="1">
      <alignment horizontal="center"/>
    </xf>
    <xf numFmtId="0" fontId="13" fillId="0" borderId="25" xfId="0" applyFont="1" applyBorder="1" applyAlignment="1">
      <alignment horizontal="center" vertical="center" wrapText="1"/>
    </xf>
    <xf numFmtId="0" fontId="13" fillId="0" borderId="16" xfId="0" applyFont="1" applyBorder="1" applyAlignment="1">
      <alignment horizontal="center" vertical="center" wrapText="1"/>
    </xf>
    <xf numFmtId="0" fontId="16" fillId="4" borderId="23"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3" xfId="0" applyFont="1" applyFill="1" applyBorder="1" applyAlignment="1">
      <alignment horizontal="center" vertical="center" wrapText="1"/>
    </xf>
    <xf numFmtId="0" fontId="14" fillId="8" borderId="45" xfId="0" applyFont="1" applyFill="1" applyBorder="1" applyAlignment="1">
      <alignment horizontal="center"/>
    </xf>
    <xf numFmtId="0" fontId="14" fillId="8" borderId="46" xfId="0" applyFont="1" applyFill="1" applyBorder="1" applyAlignment="1">
      <alignment horizontal="center"/>
    </xf>
    <xf numFmtId="0" fontId="14" fillId="8" borderId="47" xfId="0" applyFont="1" applyFill="1" applyBorder="1" applyAlignment="1">
      <alignment horizontal="center"/>
    </xf>
    <xf numFmtId="0" fontId="16" fillId="4" borderId="24" xfId="0" applyFont="1" applyFill="1" applyBorder="1" applyAlignment="1">
      <alignment horizontal="center" vertical="center" wrapText="1"/>
    </xf>
    <xf numFmtId="164" fontId="13" fillId="0" borderId="16" xfId="2" applyFont="1" applyBorder="1" applyAlignment="1">
      <alignment horizontal="center" vertical="center" wrapText="1"/>
    </xf>
    <xf numFmtId="164" fontId="13" fillId="0" borderId="26" xfId="2" applyFont="1" applyBorder="1" applyAlignment="1">
      <alignment horizontal="center" vertical="center" wrapText="1"/>
    </xf>
    <xf numFmtId="164" fontId="13" fillId="0" borderId="75" xfId="2" applyFont="1" applyBorder="1" applyAlignment="1">
      <alignment horizontal="center" vertical="center"/>
    </xf>
    <xf numFmtId="164" fontId="13" fillId="0" borderId="74" xfId="2" applyFont="1" applyBorder="1" applyAlignment="1">
      <alignment horizontal="center" vertical="center"/>
    </xf>
    <xf numFmtId="2" fontId="3" fillId="0" borderId="0" xfId="0" applyNumberFormat="1" applyFont="1"/>
    <xf numFmtId="164" fontId="13" fillId="0" borderId="33" xfId="2" applyFont="1" applyBorder="1" applyAlignment="1">
      <alignment horizontal="center" wrapText="1"/>
    </xf>
    <xf numFmtId="164" fontId="13" fillId="0" borderId="35" xfId="2" applyFont="1" applyBorder="1" applyAlignment="1">
      <alignment horizontal="center" wrapText="1"/>
    </xf>
    <xf numFmtId="0" fontId="10" fillId="2" borderId="13"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16" fillId="5" borderId="24" xfId="0" applyFont="1" applyFill="1" applyBorder="1" applyAlignment="1">
      <alignment horizontal="center" vertical="center" wrapText="1"/>
    </xf>
    <xf numFmtId="9" fontId="19" fillId="0" borderId="13" xfId="1" applyFont="1" applyFill="1" applyBorder="1" applyAlignment="1">
      <alignment horizontal="center" vertical="center" wrapText="1"/>
    </xf>
    <xf numFmtId="9" fontId="19" fillId="0" borderId="24" xfId="1"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4" borderId="16" xfId="0" applyFont="1" applyFill="1" applyBorder="1" applyAlignment="1">
      <alignment horizontal="center" vertical="center"/>
    </xf>
    <xf numFmtId="0" fontId="18" fillId="0" borderId="26" xfId="0" applyFont="1" applyBorder="1" applyAlignment="1">
      <alignment horizontal="center" vertical="center"/>
    </xf>
    <xf numFmtId="0" fontId="16" fillId="9" borderId="23" xfId="0" applyFont="1" applyFill="1" applyBorder="1" applyAlignment="1">
      <alignment horizontal="center"/>
    </xf>
    <xf numFmtId="0" fontId="16" fillId="9" borderId="13" xfId="0" applyFont="1" applyFill="1" applyBorder="1" applyAlignment="1">
      <alignment horizontal="center"/>
    </xf>
    <xf numFmtId="0" fontId="16" fillId="9" borderId="24" xfId="0" applyFont="1" applyFill="1" applyBorder="1" applyAlignment="1">
      <alignment horizontal="center"/>
    </xf>
    <xf numFmtId="0" fontId="11" fillId="0" borderId="27" xfId="0" applyFont="1" applyBorder="1" applyAlignment="1">
      <alignment horizontal="center"/>
    </xf>
    <xf numFmtId="0" fontId="11" fillId="0" borderId="10" xfId="0" applyFont="1" applyBorder="1" applyAlignment="1">
      <alignment horizontal="center"/>
    </xf>
    <xf numFmtId="0" fontId="11" fillId="0" borderId="28" xfId="0" applyFont="1" applyBorder="1" applyAlignment="1">
      <alignment horizontal="center"/>
    </xf>
    <xf numFmtId="0" fontId="11" fillId="5" borderId="13" xfId="0" applyFont="1" applyFill="1" applyBorder="1" applyAlignment="1">
      <alignment horizontal="center"/>
    </xf>
    <xf numFmtId="0" fontId="13" fillId="0" borderId="7" xfId="0" applyFont="1" applyBorder="1" applyAlignment="1">
      <alignment horizontal="center"/>
    </xf>
    <xf numFmtId="0" fontId="13" fillId="0" borderId="0" xfId="0" applyFont="1" applyAlignment="1">
      <alignment horizontal="center"/>
    </xf>
    <xf numFmtId="0" fontId="13" fillId="0" borderId="8" xfId="0" applyFont="1" applyBorder="1" applyAlignment="1">
      <alignment horizontal="center"/>
    </xf>
    <xf numFmtId="44" fontId="16" fillId="3" borderId="0" xfId="1" applyNumberFormat="1" applyFont="1" applyFill="1" applyBorder="1" applyAlignment="1">
      <alignment horizontal="right"/>
    </xf>
    <xf numFmtId="0" fontId="16" fillId="3" borderId="8" xfId="1" applyNumberFormat="1" applyFont="1" applyFill="1" applyBorder="1" applyAlignment="1">
      <alignment horizontal="right"/>
    </xf>
    <xf numFmtId="0" fontId="16" fillId="0" borderId="7" xfId="0" applyFont="1" applyBorder="1" applyAlignment="1">
      <alignment horizontal="right" vertical="center"/>
    </xf>
    <xf numFmtId="0" fontId="16" fillId="0" borderId="0" xfId="0" applyFont="1" applyAlignment="1">
      <alignment horizontal="right" vertical="center"/>
    </xf>
    <xf numFmtId="43" fontId="16" fillId="3" borderId="0" xfId="3" applyFont="1" applyFill="1" applyBorder="1" applyAlignment="1">
      <alignment horizontal="right"/>
    </xf>
    <xf numFmtId="43" fontId="16" fillId="3" borderId="8" xfId="3" applyFont="1" applyFill="1" applyBorder="1" applyAlignment="1">
      <alignment horizontal="right"/>
    </xf>
    <xf numFmtId="0" fontId="13" fillId="0" borderId="16" xfId="0" applyFont="1" applyBorder="1" applyAlignment="1">
      <alignment horizontal="center" vertical="center"/>
    </xf>
    <xf numFmtId="0" fontId="16" fillId="5" borderId="10" xfId="0" applyFont="1" applyFill="1" applyBorder="1" applyAlignment="1">
      <alignment horizontal="center"/>
    </xf>
    <xf numFmtId="0" fontId="16" fillId="0" borderId="27" xfId="0" applyFont="1" applyBorder="1" applyAlignment="1">
      <alignment horizontal="center"/>
    </xf>
    <xf numFmtId="0" fontId="16" fillId="0" borderId="10" xfId="0" applyFont="1" applyBorder="1" applyAlignment="1">
      <alignment horizontal="center"/>
    </xf>
    <xf numFmtId="0" fontId="16" fillId="0" borderId="28" xfId="0" applyFont="1" applyBorder="1" applyAlignment="1">
      <alignment horizontal="center"/>
    </xf>
    <xf numFmtId="0" fontId="16" fillId="5" borderId="13" xfId="0" applyFont="1" applyFill="1" applyBorder="1" applyAlignment="1">
      <alignment horizontal="center"/>
    </xf>
    <xf numFmtId="9" fontId="22" fillId="0" borderId="25" xfId="1" applyFont="1" applyFill="1" applyBorder="1" applyAlignment="1">
      <alignment horizontal="center" vertical="center" wrapText="1"/>
    </xf>
    <xf numFmtId="9" fontId="22" fillId="0" borderId="16" xfId="1" applyFont="1" applyFill="1" applyBorder="1" applyAlignment="1">
      <alignment horizontal="center" vertical="center" wrapText="1"/>
    </xf>
    <xf numFmtId="17" fontId="17" fillId="0" borderId="16" xfId="0" applyNumberFormat="1" applyFont="1" applyBorder="1" applyAlignment="1">
      <alignment horizontal="center" vertical="center"/>
    </xf>
    <xf numFmtId="0" fontId="16" fillId="4" borderId="16" xfId="0" applyFont="1" applyFill="1" applyBorder="1" applyAlignment="1">
      <alignment horizontal="center" vertical="center"/>
    </xf>
    <xf numFmtId="0" fontId="17" fillId="0" borderId="26" xfId="0" applyFont="1" applyBorder="1" applyAlignment="1">
      <alignment horizontal="center" vertical="center"/>
    </xf>
    <xf numFmtId="0" fontId="13" fillId="0" borderId="13" xfId="0" applyFont="1" applyBorder="1" applyAlignment="1">
      <alignment horizontal="center" vertical="center"/>
    </xf>
    <xf numFmtId="0" fontId="13" fillId="0" borderId="24" xfId="0" applyFont="1" applyBorder="1" applyAlignment="1">
      <alignment horizontal="center" vertical="center"/>
    </xf>
    <xf numFmtId="0" fontId="13" fillId="0" borderId="26" xfId="0" applyFont="1" applyBorder="1" applyAlignment="1">
      <alignment horizontal="center" vertical="center" wrapText="1"/>
    </xf>
    <xf numFmtId="0" fontId="13" fillId="0" borderId="16"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center" vertical="center" wrapText="1"/>
    </xf>
    <xf numFmtId="0" fontId="13" fillId="0" borderId="2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6" xfId="0" applyFont="1" applyBorder="1" applyAlignment="1">
      <alignment horizontal="center" wrapText="1"/>
    </xf>
    <xf numFmtId="0" fontId="12" fillId="0" borderId="17" xfId="0" applyFont="1" applyBorder="1" applyAlignment="1">
      <alignment horizontal="center" wrapText="1"/>
    </xf>
    <xf numFmtId="0" fontId="14" fillId="8" borderId="29" xfId="0" applyFont="1" applyFill="1" applyBorder="1" applyAlignment="1">
      <alignment horizontal="left" vertical="center" wrapText="1"/>
    </xf>
    <xf numFmtId="0" fontId="14" fillId="8" borderId="18" xfId="0" applyFont="1" applyFill="1" applyBorder="1" applyAlignment="1">
      <alignment horizontal="left" vertical="center" wrapText="1"/>
    </xf>
    <xf numFmtId="0" fontId="13" fillId="0" borderId="18"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4" xfId="0" applyFont="1" applyBorder="1" applyAlignment="1">
      <alignment horizontal="center" vertical="center"/>
    </xf>
    <xf numFmtId="0" fontId="12" fillId="0" borderId="13" xfId="0" applyFont="1" applyBorder="1" applyAlignment="1">
      <alignment horizontal="center" wrapText="1"/>
    </xf>
    <xf numFmtId="0" fontId="12" fillId="0" borderId="14" xfId="0" applyFont="1" applyBorder="1" applyAlignment="1">
      <alignment horizontal="center" wrapText="1"/>
    </xf>
    <xf numFmtId="164" fontId="13" fillId="0" borderId="16" xfId="2" applyFont="1" applyBorder="1" applyAlignment="1">
      <alignment horizontal="center" vertical="center"/>
    </xf>
    <xf numFmtId="164" fontId="13" fillId="0" borderId="26" xfId="2" applyFont="1" applyBorder="1" applyAlignment="1">
      <alignment horizontal="center" vertical="center"/>
    </xf>
    <xf numFmtId="0" fontId="15" fillId="0" borderId="7" xfId="0" applyFont="1" applyBorder="1" applyAlignment="1">
      <alignment horizontal="center"/>
    </xf>
    <xf numFmtId="0" fontId="15" fillId="0" borderId="0" xfId="0" applyFont="1" applyAlignment="1">
      <alignment horizontal="center"/>
    </xf>
    <xf numFmtId="0" fontId="15" fillId="0" borderId="8" xfId="0" applyFont="1" applyBorder="1" applyAlignment="1">
      <alignment horizontal="center"/>
    </xf>
    <xf numFmtId="0" fontId="26" fillId="4" borderId="23" xfId="0" applyFont="1" applyFill="1" applyBorder="1" applyAlignment="1">
      <alignment horizontal="center" vertical="center"/>
    </xf>
    <xf numFmtId="0" fontId="26" fillId="4" borderId="13" xfId="0" applyFont="1" applyFill="1" applyBorder="1" applyAlignment="1">
      <alignment horizontal="center" vertical="center"/>
    </xf>
    <xf numFmtId="0" fontId="26" fillId="4" borderId="13" xfId="0" applyFont="1" applyFill="1" applyBorder="1" applyAlignment="1">
      <alignment horizontal="center" vertical="center" wrapText="1"/>
    </xf>
    <xf numFmtId="0" fontId="26" fillId="4" borderId="24" xfId="0" applyFont="1" applyFill="1" applyBorder="1" applyAlignment="1">
      <alignment horizontal="center" vertical="center" wrapText="1"/>
    </xf>
    <xf numFmtId="0" fontId="11" fillId="9" borderId="23" xfId="0" applyFont="1" applyFill="1" applyBorder="1" applyAlignment="1">
      <alignment horizontal="center"/>
    </xf>
    <xf numFmtId="0" fontId="11" fillId="9" borderId="13" xfId="0" applyFont="1" applyFill="1" applyBorder="1" applyAlignment="1">
      <alignment horizontal="center"/>
    </xf>
    <xf numFmtId="0" fontId="11" fillId="9" borderId="24" xfId="0" applyFont="1" applyFill="1" applyBorder="1" applyAlignment="1">
      <alignment horizontal="center"/>
    </xf>
    <xf numFmtId="164" fontId="11" fillId="3" borderId="0" xfId="1" applyNumberFormat="1" applyFont="1" applyFill="1" applyBorder="1" applyAlignment="1">
      <alignment horizontal="right"/>
    </xf>
    <xf numFmtId="0" fontId="11" fillId="3" borderId="8" xfId="1" applyNumberFormat="1" applyFont="1" applyFill="1" applyBorder="1" applyAlignment="1">
      <alignment horizontal="right"/>
    </xf>
    <xf numFmtId="164" fontId="13" fillId="0" borderId="13" xfId="2" applyFont="1" applyBorder="1" applyAlignment="1">
      <alignment horizontal="center" vertical="center"/>
    </xf>
    <xf numFmtId="2" fontId="3" fillId="3" borderId="0" xfId="0" applyNumberFormat="1" applyFont="1" applyFill="1"/>
    <xf numFmtId="2" fontId="3" fillId="3" borderId="8" xfId="0" applyNumberFormat="1" applyFont="1" applyFill="1" applyBorder="1"/>
    <xf numFmtId="0" fontId="14" fillId="8" borderId="49" xfId="0" applyFont="1" applyFill="1" applyBorder="1" applyAlignment="1">
      <alignment horizontal="center"/>
    </xf>
    <xf numFmtId="9" fontId="14" fillId="8" borderId="49" xfId="1" applyFont="1" applyFill="1" applyBorder="1" applyAlignment="1">
      <alignment horizontal="right"/>
    </xf>
    <xf numFmtId="9" fontId="14" fillId="8" borderId="50" xfId="1" applyFont="1" applyFill="1" applyBorder="1" applyAlignment="1">
      <alignment horizontal="right"/>
    </xf>
    <xf numFmtId="0" fontId="13" fillId="0" borderId="0" xfId="0" applyFont="1"/>
    <xf numFmtId="0" fontId="13" fillId="0" borderId="8" xfId="0" applyFont="1" applyBorder="1"/>
    <xf numFmtId="0" fontId="17" fillId="0" borderId="0" xfId="0" applyFont="1" applyAlignment="1">
      <alignment horizontal="right"/>
    </xf>
    <xf numFmtId="0" fontId="16" fillId="5" borderId="0" xfId="0" applyFont="1" applyFill="1" applyAlignment="1">
      <alignment horizontal="center"/>
    </xf>
    <xf numFmtId="0" fontId="13" fillId="0" borderId="16" xfId="0" applyFont="1" applyBorder="1" applyAlignment="1">
      <alignment horizontal="left" vertical="center" wrapText="1"/>
    </xf>
    <xf numFmtId="0" fontId="13" fillId="0" borderId="26" xfId="0" applyFont="1" applyBorder="1" applyAlignment="1">
      <alignment horizontal="left" vertical="center" wrapText="1"/>
    </xf>
    <xf numFmtId="0" fontId="16" fillId="3" borderId="0" xfId="1" applyNumberFormat="1" applyFont="1" applyFill="1" applyBorder="1" applyAlignment="1">
      <alignment horizontal="right"/>
    </xf>
    <xf numFmtId="0" fontId="17" fillId="0" borderId="7" xfId="0" applyFont="1" applyBorder="1" applyAlignment="1">
      <alignment horizontal="right"/>
    </xf>
    <xf numFmtId="9" fontId="17" fillId="3" borderId="0" xfId="1" applyFont="1" applyFill="1" applyBorder="1" applyAlignment="1">
      <alignment horizontal="right"/>
    </xf>
    <xf numFmtId="9" fontId="17" fillId="3" borderId="8" xfId="1" applyFont="1" applyFill="1" applyBorder="1" applyAlignment="1">
      <alignment horizontal="right"/>
    </xf>
    <xf numFmtId="0" fontId="14" fillId="8" borderId="7" xfId="0" applyFont="1" applyFill="1" applyBorder="1" applyAlignment="1">
      <alignment horizontal="center" vertical="center"/>
    </xf>
    <xf numFmtId="0" fontId="14" fillId="8" borderId="0" xfId="0" applyFont="1" applyFill="1" applyAlignment="1">
      <alignment horizontal="center" vertical="center"/>
    </xf>
    <xf numFmtId="9" fontId="14" fillId="8" borderId="0" xfId="1" applyFont="1" applyFill="1" applyBorder="1" applyAlignment="1">
      <alignment horizontal="center" vertical="center"/>
    </xf>
    <xf numFmtId="9" fontId="14" fillId="8" borderId="8" xfId="1" applyFont="1" applyFill="1" applyBorder="1" applyAlignment="1">
      <alignment horizontal="center" vertical="center"/>
    </xf>
    <xf numFmtId="0" fontId="16" fillId="0" borderId="42" xfId="0" applyFont="1" applyBorder="1" applyAlignment="1">
      <alignment horizontal="center" vertical="center" wrapText="1"/>
    </xf>
    <xf numFmtId="0" fontId="16" fillId="0" borderId="43"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7" xfId="0" applyFont="1" applyBorder="1" applyAlignment="1">
      <alignment horizontal="left"/>
    </xf>
    <xf numFmtId="0" fontId="16" fillId="0" borderId="0" xfId="0" applyFont="1" applyAlignment="1">
      <alignment horizontal="left"/>
    </xf>
    <xf numFmtId="0" fontId="17" fillId="0" borderId="44"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6" fillId="5" borderId="13" xfId="0" applyFont="1" applyFill="1" applyBorder="1" applyAlignment="1">
      <alignment horizontal="center" vertical="center"/>
    </xf>
    <xf numFmtId="0" fontId="17" fillId="0" borderId="31" xfId="0" applyFont="1" applyBorder="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center" vertical="center" wrapText="1"/>
    </xf>
    <xf numFmtId="9" fontId="17" fillId="0" borderId="32" xfId="1" applyFont="1" applyBorder="1" applyAlignment="1">
      <alignment horizontal="center" vertical="center"/>
    </xf>
    <xf numFmtId="9" fontId="17" fillId="0" borderId="41" xfId="1" applyFont="1" applyBorder="1" applyAlignment="1">
      <alignment horizontal="center" vertical="center"/>
    </xf>
    <xf numFmtId="9" fontId="17" fillId="0" borderId="24" xfId="1" applyFont="1" applyBorder="1" applyAlignment="1">
      <alignment horizontal="center" vertical="center"/>
    </xf>
    <xf numFmtId="9" fontId="17" fillId="0" borderId="24" xfId="1" applyFont="1" applyFill="1" applyBorder="1" applyAlignment="1">
      <alignment horizontal="center" vertical="center"/>
    </xf>
    <xf numFmtId="0" fontId="17" fillId="0" borderId="23" xfId="0" applyFont="1" applyBorder="1" applyAlignment="1">
      <alignment horizontal="left" vertical="center" wrapText="1"/>
    </xf>
    <xf numFmtId="0" fontId="17" fillId="0" borderId="7" xfId="0" applyFont="1" applyBorder="1" applyAlignment="1">
      <alignment horizontal="center"/>
    </xf>
    <xf numFmtId="0" fontId="17" fillId="0" borderId="0" xfId="0" applyFont="1" applyAlignment="1">
      <alignment horizontal="center"/>
    </xf>
    <xf numFmtId="0" fontId="17" fillId="0" borderId="8" xfId="0" applyFont="1" applyBorder="1" applyAlignment="1">
      <alignment horizontal="center"/>
    </xf>
    <xf numFmtId="0" fontId="11" fillId="5" borderId="60" xfId="0" applyFont="1" applyFill="1" applyBorder="1" applyAlignment="1">
      <alignment horizontal="center" vertical="center" wrapText="1"/>
    </xf>
    <xf numFmtId="0" fontId="11" fillId="5" borderId="61" xfId="0" applyFont="1" applyFill="1" applyBorder="1" applyAlignment="1">
      <alignment horizontal="center" vertical="center" wrapText="1"/>
    </xf>
    <xf numFmtId="0" fontId="11" fillId="5" borderId="62" xfId="0" applyFont="1" applyFill="1" applyBorder="1" applyAlignment="1">
      <alignment horizontal="center" vertical="center" wrapText="1"/>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5" fillId="4" borderId="1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1" fillId="5" borderId="23"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3" fillId="0" borderId="25" xfId="0" applyFont="1" applyBorder="1" applyAlignment="1">
      <alignment horizontal="left" vertical="center" wrapText="1"/>
    </xf>
    <xf numFmtId="0" fontId="16" fillId="0" borderId="51" xfId="0" applyFont="1" applyBorder="1" applyAlignment="1">
      <alignment horizontal="center"/>
    </xf>
    <xf numFmtId="0" fontId="16" fillId="0" borderId="4" xfId="0" applyFont="1" applyBorder="1" applyAlignment="1">
      <alignment horizontal="center"/>
    </xf>
    <xf numFmtId="0" fontId="16" fillId="0" borderId="52" xfId="0" applyFont="1" applyBorder="1" applyAlignment="1">
      <alignment horizontal="center"/>
    </xf>
    <xf numFmtId="0" fontId="15" fillId="4" borderId="23" xfId="0" applyFont="1" applyFill="1" applyBorder="1" applyAlignment="1">
      <alignment horizontal="center" vertical="center"/>
    </xf>
    <xf numFmtId="0" fontId="15" fillId="4" borderId="13" xfId="0" applyFont="1" applyFill="1" applyBorder="1" applyAlignment="1">
      <alignment horizontal="center" vertical="center"/>
    </xf>
    <xf numFmtId="0" fontId="14" fillId="13" borderId="27" xfId="0" applyFont="1" applyFill="1" applyBorder="1" applyAlignment="1">
      <alignment horizontal="center"/>
    </xf>
    <xf numFmtId="0" fontId="14" fillId="13" borderId="10" xfId="0" applyFont="1" applyFill="1" applyBorder="1" applyAlignment="1">
      <alignment horizontal="center"/>
    </xf>
    <xf numFmtId="0" fontId="14" fillId="13" borderId="28" xfId="0" applyFont="1" applyFill="1" applyBorder="1" applyAlignment="1">
      <alignment horizontal="center"/>
    </xf>
    <xf numFmtId="0" fontId="11" fillId="5" borderId="23"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4" borderId="13" xfId="0" applyFont="1" applyFill="1" applyBorder="1" applyAlignment="1">
      <alignment horizontal="center" vertical="center" wrapText="1"/>
    </xf>
    <xf numFmtId="9" fontId="13" fillId="0" borderId="13" xfId="1" applyFont="1" applyFill="1" applyBorder="1" applyAlignment="1">
      <alignment horizontal="center" vertical="center" wrapText="1"/>
    </xf>
    <xf numFmtId="9" fontId="13" fillId="0" borderId="24" xfId="1" applyFont="1" applyFill="1" applyBorder="1" applyAlignment="1">
      <alignment horizontal="center" vertical="center" wrapText="1"/>
    </xf>
    <xf numFmtId="9" fontId="13" fillId="0" borderId="23" xfId="1" applyFont="1" applyFill="1" applyBorder="1" applyAlignment="1">
      <alignment horizontal="center" vertical="center" wrapText="1"/>
    </xf>
    <xf numFmtId="17" fontId="13" fillId="0" borderId="13" xfId="0" applyNumberFormat="1" applyFont="1" applyBorder="1" applyAlignment="1">
      <alignment horizontal="center" vertical="center"/>
    </xf>
    <xf numFmtId="0" fontId="11" fillId="4" borderId="13" xfId="0" applyFont="1" applyFill="1" applyBorder="1" applyAlignment="1">
      <alignment horizontal="center" vertical="center"/>
    </xf>
    <xf numFmtId="0" fontId="11" fillId="5" borderId="24" xfId="0" applyFont="1" applyFill="1" applyBorder="1" applyAlignment="1">
      <alignment horizontal="center" vertical="center" wrapText="1"/>
    </xf>
    <xf numFmtId="0" fontId="13" fillId="0" borderId="13" xfId="0" applyFont="1" applyBorder="1" applyAlignment="1">
      <alignment horizontal="left" vertical="center"/>
    </xf>
    <xf numFmtId="0" fontId="13" fillId="0" borderId="24" xfId="0" applyFont="1" applyBorder="1" applyAlignment="1">
      <alignment horizontal="left" vertical="center"/>
    </xf>
    <xf numFmtId="0" fontId="16" fillId="0" borderId="27" xfId="0" applyFont="1" applyBorder="1" applyAlignment="1">
      <alignment horizontal="center" vertical="center" wrapText="1"/>
    </xf>
    <xf numFmtId="0" fontId="16" fillId="0" borderId="10" xfId="0" applyFont="1" applyBorder="1" applyAlignment="1">
      <alignment horizontal="center" vertical="center"/>
    </xf>
    <xf numFmtId="0" fontId="16" fillId="0" borderId="25" xfId="0" applyFont="1" applyBorder="1" applyAlignment="1">
      <alignment horizontal="center" vertical="center"/>
    </xf>
    <xf numFmtId="0" fontId="16" fillId="0" borderId="16" xfId="0" applyFont="1" applyBorder="1" applyAlignment="1">
      <alignment horizontal="center" vertical="center"/>
    </xf>
    <xf numFmtId="0" fontId="17" fillId="0" borderId="10" xfId="0" applyFont="1" applyBorder="1" applyAlignment="1">
      <alignment horizontal="center"/>
    </xf>
    <xf numFmtId="0" fontId="17" fillId="0" borderId="28" xfId="0" applyFont="1" applyBorder="1" applyAlignment="1">
      <alignment horizontal="center"/>
    </xf>
    <xf numFmtId="0" fontId="17" fillId="0" borderId="16" xfId="0" applyFont="1" applyBorder="1" applyAlignment="1">
      <alignment horizontal="center"/>
    </xf>
    <xf numFmtId="0" fontId="17" fillId="0" borderId="26" xfId="0" applyFont="1" applyBorder="1" applyAlignment="1">
      <alignment horizontal="center"/>
    </xf>
    <xf numFmtId="0" fontId="11" fillId="5" borderId="25" xfId="0" applyFont="1" applyFill="1" applyBorder="1" applyAlignment="1">
      <alignment horizontal="center" vertical="center" wrapText="1"/>
    </xf>
    <xf numFmtId="0" fontId="11" fillId="5" borderId="16" xfId="0" applyFont="1" applyFill="1" applyBorder="1" applyAlignment="1">
      <alignment horizontal="center" vertical="center" wrapText="1"/>
    </xf>
    <xf numFmtId="164" fontId="13" fillId="0" borderId="0" xfId="2" applyFont="1" applyAlignment="1">
      <alignment horizontal="center"/>
    </xf>
    <xf numFmtId="0" fontId="16" fillId="12" borderId="76" xfId="0" applyFont="1" applyFill="1" applyBorder="1" applyAlignment="1">
      <alignment horizontal="center" vertical="center" wrapText="1"/>
    </xf>
    <xf numFmtId="0" fontId="16" fillId="12" borderId="36" xfId="0" applyFont="1" applyFill="1" applyBorder="1" applyAlignment="1">
      <alignment horizontal="center" vertical="center" wrapText="1"/>
    </xf>
    <xf numFmtId="9" fontId="16" fillId="12" borderId="77" xfId="1" applyFont="1" applyFill="1" applyBorder="1" applyAlignment="1">
      <alignment horizontal="center" vertical="center"/>
    </xf>
    <xf numFmtId="9" fontId="16" fillId="12" borderId="38" xfId="1" applyFont="1" applyFill="1" applyBorder="1" applyAlignment="1">
      <alignment horizontal="center" vertical="center"/>
    </xf>
    <xf numFmtId="0" fontId="11" fillId="0" borderId="51" xfId="0" applyFont="1" applyBorder="1" applyAlignment="1">
      <alignment horizontal="center" vertical="center"/>
    </xf>
    <xf numFmtId="0" fontId="11" fillId="0" borderId="4" xfId="0" applyFont="1" applyBorder="1" applyAlignment="1">
      <alignment horizontal="center" vertical="center"/>
    </xf>
    <xf numFmtId="0" fontId="11" fillId="0" borderId="52" xfId="0" applyFont="1" applyBorder="1" applyAlignment="1">
      <alignment horizontal="center" vertical="center"/>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wrapText="1"/>
    </xf>
    <xf numFmtId="0" fontId="13" fillId="0" borderId="18" xfId="0" applyFont="1" applyBorder="1" applyAlignment="1">
      <alignment horizontal="left" vertical="center" wrapText="1"/>
    </xf>
    <xf numFmtId="0" fontId="13" fillId="0" borderId="30" xfId="0" applyFont="1" applyBorder="1" applyAlignment="1">
      <alignment horizontal="left" vertical="center" wrapText="1"/>
    </xf>
    <xf numFmtId="0" fontId="14" fillId="8" borderId="23" xfId="0" applyFont="1" applyFill="1" applyBorder="1" applyAlignment="1">
      <alignment horizontal="center"/>
    </xf>
    <xf numFmtId="0" fontId="14" fillId="8" borderId="13" xfId="0" applyFont="1" applyFill="1" applyBorder="1" applyAlignment="1">
      <alignment horizontal="center"/>
    </xf>
    <xf numFmtId="0" fontId="14" fillId="8" borderId="24" xfId="0" applyFont="1" applyFill="1" applyBorder="1" applyAlignment="1">
      <alignment horizontal="center"/>
    </xf>
    <xf numFmtId="0" fontId="11" fillId="3" borderId="0" xfId="1" applyNumberFormat="1" applyFont="1" applyFill="1" applyBorder="1" applyAlignment="1">
      <alignment horizontal="right"/>
    </xf>
    <xf numFmtId="0" fontId="11" fillId="5" borderId="0" xfId="0" applyFont="1" applyFill="1" applyAlignment="1">
      <alignment horizontal="center"/>
    </xf>
    <xf numFmtId="0" fontId="13" fillId="0" borderId="7" xfId="0" applyFont="1" applyBorder="1" applyAlignment="1">
      <alignment horizontal="right"/>
    </xf>
    <xf numFmtId="0" fontId="13" fillId="0" borderId="0" xfId="0" applyFont="1" applyAlignment="1">
      <alignment horizontal="right"/>
    </xf>
    <xf numFmtId="0" fontId="0" fillId="3" borderId="0" xfId="0" applyFill="1"/>
    <xf numFmtId="1" fontId="11" fillId="3" borderId="0" xfId="1" applyNumberFormat="1" applyFont="1" applyFill="1" applyBorder="1" applyAlignment="1">
      <alignment horizontal="right"/>
    </xf>
    <xf numFmtId="1" fontId="11" fillId="3" borderId="8" xfId="1" applyNumberFormat="1" applyFont="1" applyFill="1" applyBorder="1" applyAlignment="1">
      <alignment horizontal="right"/>
    </xf>
    <xf numFmtId="0" fontId="13" fillId="0" borderId="3" xfId="0" applyFont="1" applyBorder="1" applyAlignment="1">
      <alignment horizontal="right"/>
    </xf>
    <xf numFmtId="9" fontId="13" fillId="3" borderId="0" xfId="1" applyFont="1" applyFill="1" applyBorder="1" applyAlignment="1">
      <alignment horizontal="right"/>
    </xf>
    <xf numFmtId="9" fontId="13" fillId="3" borderId="8" xfId="1" applyFont="1" applyFill="1" applyBorder="1" applyAlignment="1">
      <alignment horizontal="right"/>
    </xf>
    <xf numFmtId="9" fontId="14" fillId="8" borderId="0" xfId="1" applyFont="1" applyFill="1" applyBorder="1" applyAlignment="1">
      <alignment horizontal="right" vertical="center"/>
    </xf>
    <xf numFmtId="9" fontId="14" fillId="8" borderId="8" xfId="1" applyFont="1" applyFill="1" applyBorder="1" applyAlignment="1">
      <alignment horizontal="right" vertical="center"/>
    </xf>
    <xf numFmtId="0" fontId="11" fillId="0" borderId="42" xfId="0" applyFont="1" applyBorder="1" applyAlignment="1">
      <alignment horizontal="center" vertical="center" wrapText="1"/>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3" xfId="0" applyFont="1" applyBorder="1" applyAlignment="1">
      <alignment vertical="center" wrapText="1"/>
    </xf>
    <xf numFmtId="9" fontId="13" fillId="0" borderId="24" xfId="1" applyFont="1" applyBorder="1" applyAlignment="1">
      <alignment horizontal="center" vertical="center"/>
    </xf>
    <xf numFmtId="0" fontId="11" fillId="0" borderId="7" xfId="0" applyFont="1" applyBorder="1" applyAlignment="1">
      <alignment horizontal="left"/>
    </xf>
    <xf numFmtId="0" fontId="11" fillId="0" borderId="0" xfId="0" applyFont="1" applyAlignment="1">
      <alignment horizontal="left"/>
    </xf>
    <xf numFmtId="0" fontId="11" fillId="5" borderId="13" xfId="0" applyFont="1" applyFill="1" applyBorder="1" applyAlignment="1">
      <alignment horizontal="center" vertical="center"/>
    </xf>
    <xf numFmtId="0" fontId="11" fillId="0" borderId="27" xfId="0" applyFont="1" applyBorder="1" applyAlignment="1">
      <alignment horizontal="center" vertical="center" wrapText="1"/>
    </xf>
    <xf numFmtId="0" fontId="11" fillId="0" borderId="10" xfId="0" applyFont="1" applyBorder="1" applyAlignment="1">
      <alignment horizontal="center" vertical="center"/>
    </xf>
    <xf numFmtId="0" fontId="11" fillId="0" borderId="25" xfId="0" applyFont="1" applyBorder="1" applyAlignment="1">
      <alignment horizontal="center" vertical="center"/>
    </xf>
    <xf numFmtId="0" fontId="11" fillId="0" borderId="16" xfId="0" applyFont="1" applyBorder="1" applyAlignment="1">
      <alignment horizontal="center" vertical="center"/>
    </xf>
    <xf numFmtId="0" fontId="13" fillId="0" borderId="10" xfId="0" applyFont="1" applyBorder="1" applyAlignment="1">
      <alignment horizontal="center"/>
    </xf>
    <xf numFmtId="0" fontId="13" fillId="0" borderId="28" xfId="0" applyFont="1" applyBorder="1" applyAlignment="1">
      <alignment horizontal="center"/>
    </xf>
    <xf numFmtId="0" fontId="13" fillId="0" borderId="16" xfId="0" applyFont="1" applyBorder="1" applyAlignment="1">
      <alignment horizontal="center"/>
    </xf>
    <xf numFmtId="0" fontId="13" fillId="0" borderId="26" xfId="0" applyFont="1" applyBorder="1" applyAlignment="1">
      <alignment horizontal="center"/>
    </xf>
    <xf numFmtId="0" fontId="13" fillId="0" borderId="31" xfId="0" applyFont="1" applyBorder="1" applyAlignment="1">
      <alignment vertical="center" wrapText="1"/>
    </xf>
    <xf numFmtId="0" fontId="13" fillId="0" borderId="39" xfId="0" applyFont="1" applyBorder="1" applyAlignment="1">
      <alignment vertical="center" wrapText="1"/>
    </xf>
    <xf numFmtId="9" fontId="13" fillId="0" borderId="32" xfId="1" applyFont="1" applyBorder="1" applyAlignment="1">
      <alignment horizontal="center" vertical="center"/>
    </xf>
    <xf numFmtId="9" fontId="13" fillId="0" borderId="41" xfId="1" applyFont="1" applyBorder="1" applyAlignment="1">
      <alignment horizontal="center" vertical="center"/>
    </xf>
    <xf numFmtId="9" fontId="13" fillId="2" borderId="32" xfId="1" applyFont="1" applyFill="1" applyBorder="1" applyAlignment="1">
      <alignment horizontal="center" vertical="center"/>
    </xf>
    <xf numFmtId="9" fontId="13" fillId="2" borderId="41" xfId="1" applyFont="1" applyFill="1" applyBorder="1" applyAlignment="1">
      <alignment horizontal="center" vertical="center"/>
    </xf>
    <xf numFmtId="0" fontId="11" fillId="9" borderId="42" xfId="0" applyFont="1" applyFill="1" applyBorder="1" applyAlignment="1">
      <alignment horizontal="center" vertical="center" wrapText="1"/>
    </xf>
    <xf numFmtId="0" fontId="11" fillId="9" borderId="36" xfId="0" applyFont="1" applyFill="1" applyBorder="1" applyAlignment="1">
      <alignment horizontal="center" vertical="center" wrapText="1"/>
    </xf>
    <xf numFmtId="9" fontId="11" fillId="9" borderId="44" xfId="1" applyFont="1" applyFill="1" applyBorder="1" applyAlignment="1">
      <alignment horizontal="center" vertical="center"/>
    </xf>
    <xf numFmtId="9" fontId="11" fillId="9" borderId="38" xfId="1" applyFont="1" applyFill="1" applyBorder="1" applyAlignment="1">
      <alignment horizontal="center" vertical="center"/>
    </xf>
    <xf numFmtId="0" fontId="11" fillId="9" borderId="40"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3" fillId="0" borderId="65" xfId="0" applyFont="1" applyBorder="1" applyAlignment="1">
      <alignment horizontal="left" vertical="center" wrapText="1"/>
    </xf>
    <xf numFmtId="0" fontId="13" fillId="0" borderId="59" xfId="0" applyFont="1" applyBorder="1" applyAlignment="1">
      <alignment horizontal="left" vertical="center" wrapText="1"/>
    </xf>
    <xf numFmtId="0" fontId="13" fillId="0" borderId="51" xfId="0" applyFont="1" applyBorder="1" applyAlignment="1">
      <alignment horizontal="center"/>
    </xf>
    <xf numFmtId="0" fontId="13" fillId="0" borderId="4" xfId="0" applyFont="1" applyBorder="1" applyAlignment="1">
      <alignment horizontal="center"/>
    </xf>
    <xf numFmtId="0" fontId="13" fillId="0" borderId="52" xfId="0" applyFont="1" applyBorder="1" applyAlignment="1">
      <alignment horizontal="center"/>
    </xf>
    <xf numFmtId="9" fontId="12" fillId="0" borderId="13" xfId="1" applyFont="1" applyFill="1" applyBorder="1" applyAlignment="1">
      <alignment horizontal="center" vertical="center" wrapText="1"/>
    </xf>
    <xf numFmtId="9" fontId="12" fillId="0" borderId="24" xfId="1" applyFont="1" applyFill="1" applyBorder="1" applyAlignment="1">
      <alignment horizontal="center" vertical="center" wrapText="1"/>
    </xf>
    <xf numFmtId="0" fontId="11" fillId="5" borderId="75" xfId="0" applyFont="1" applyFill="1" applyBorder="1" applyAlignment="1">
      <alignment horizontal="left" vertical="center"/>
    </xf>
    <xf numFmtId="0" fontId="11" fillId="5" borderId="61" xfId="0" applyFont="1" applyFill="1" applyBorder="1" applyAlignment="1">
      <alignment horizontal="left" vertical="center"/>
    </xf>
    <xf numFmtId="0" fontId="11" fillId="5" borderId="62" xfId="0" applyFont="1" applyFill="1" applyBorder="1" applyAlignment="1">
      <alignment horizontal="left" vertical="center"/>
    </xf>
    <xf numFmtId="0" fontId="13" fillId="0" borderId="60" xfId="0" applyFont="1" applyBorder="1" applyAlignment="1">
      <alignment horizontal="left" vertical="center"/>
    </xf>
    <xf numFmtId="0" fontId="13" fillId="0" borderId="61" xfId="0" applyFont="1" applyBorder="1" applyAlignment="1">
      <alignment horizontal="left" vertical="center"/>
    </xf>
    <xf numFmtId="0" fontId="13" fillId="0" borderId="74" xfId="0" applyFont="1" applyBorder="1" applyAlignment="1">
      <alignment horizontal="left" vertical="center"/>
    </xf>
    <xf numFmtId="0" fontId="13" fillId="0" borderId="23" xfId="0" applyFont="1" applyBorder="1" applyAlignment="1">
      <alignment horizontal="left" vertical="center" wrapText="1"/>
    </xf>
    <xf numFmtId="0" fontId="13" fillId="0" borderId="31" xfId="0" applyFont="1" applyBorder="1" applyAlignment="1">
      <alignment horizontal="left" vertical="center" wrapText="1"/>
    </xf>
    <xf numFmtId="0" fontId="13" fillId="0" borderId="39" xfId="0" applyFont="1" applyBorder="1" applyAlignment="1">
      <alignment horizontal="left" vertical="center" wrapText="1"/>
    </xf>
    <xf numFmtId="0" fontId="11" fillId="9" borderId="10" xfId="0" applyFont="1" applyFill="1" applyBorder="1" applyAlignment="1">
      <alignment horizontal="center" vertical="center" wrapText="1"/>
    </xf>
    <xf numFmtId="2" fontId="11" fillId="9" borderId="44" xfId="0" applyNumberFormat="1" applyFont="1" applyFill="1" applyBorder="1" applyAlignment="1">
      <alignment horizontal="center" vertical="center"/>
    </xf>
    <xf numFmtId="2" fontId="11" fillId="9" borderId="38" xfId="0" applyNumberFormat="1" applyFont="1" applyFill="1" applyBorder="1" applyAlignment="1">
      <alignment horizontal="center" vertical="center"/>
    </xf>
    <xf numFmtId="9" fontId="13" fillId="0" borderId="32" xfId="1" applyFont="1" applyFill="1" applyBorder="1" applyAlignment="1">
      <alignment horizontal="center" vertical="center"/>
    </xf>
    <xf numFmtId="9" fontId="13" fillId="0" borderId="41" xfId="1" applyFont="1" applyFill="1" applyBorder="1" applyAlignment="1">
      <alignment horizontal="center" vertical="center"/>
    </xf>
    <xf numFmtId="0" fontId="30" fillId="11" borderId="0" xfId="0" applyFont="1" applyFill="1" applyAlignment="1">
      <alignment horizontal="center" vertical="center"/>
    </xf>
  </cellXfs>
  <cellStyles count="4">
    <cellStyle name="Millares" xfId="3" builtinId="3"/>
    <cellStyle name="Moneda" xfId="2" builtinId="4"/>
    <cellStyle name="Normal" xfId="0" builtinId="0"/>
    <cellStyle name="Porcentaje" xfId="1" builtinId="5"/>
  </cellStyles>
  <dxfs count="0"/>
  <tableStyles count="0" defaultTableStyle="TableStyleMedium2" defaultPivotStyle="PivotStyleLight16"/>
  <colors>
    <mruColors>
      <color rgb="FF0E2E74"/>
      <color rgb="FF000000"/>
      <color rgb="FF1C325A"/>
      <color rgb="FF73A9DB"/>
      <color rgb="FFE8BA94"/>
      <color rgb="FF14314C"/>
      <color rgb="FF183D5E"/>
      <color rgb="FFEE8544"/>
      <color rgb="FFFBC181"/>
      <color rgb="FFFAA5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5</xdr:col>
      <xdr:colOff>66280</xdr:colOff>
      <xdr:row>0</xdr:row>
      <xdr:rowOff>733425</xdr:rowOff>
    </xdr:to>
    <xdr:pic>
      <xdr:nvPicPr>
        <xdr:cNvPr id="2" name="Imagen 1">
          <a:extLst>
            <a:ext uri="{FF2B5EF4-FFF2-40B4-BE49-F238E27FC236}">
              <a16:creationId xmlns:a16="http://schemas.microsoft.com/office/drawing/2014/main" id="{1C8EB484-B3B7-242F-F90B-E81871D3F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2050" y="0"/>
          <a:ext cx="2218930" cy="733425"/>
        </a:xfrm>
        <a:prstGeom prst="rect">
          <a:avLst/>
        </a:prstGeom>
      </xdr:spPr>
    </xdr:pic>
    <xdr:clientData/>
  </xdr:twoCellAnchor>
  <xdr:twoCellAnchor>
    <xdr:from>
      <xdr:col>10</xdr:col>
      <xdr:colOff>847725</xdr:colOff>
      <xdr:row>0</xdr:row>
      <xdr:rowOff>171450</xdr:rowOff>
    </xdr:from>
    <xdr:to>
      <xdr:col>16</xdr:col>
      <xdr:colOff>590550</xdr:colOff>
      <xdr:row>0</xdr:row>
      <xdr:rowOff>809625</xdr:rowOff>
    </xdr:to>
    <xdr:sp macro="" textlink="">
      <xdr:nvSpPr>
        <xdr:cNvPr id="3" name="CuadroTexto 2">
          <a:extLst>
            <a:ext uri="{FF2B5EF4-FFF2-40B4-BE49-F238E27FC236}">
              <a16:creationId xmlns:a16="http://schemas.microsoft.com/office/drawing/2014/main" id="{5C8A5E92-310C-E0F6-F600-53D56297B2D5}"/>
            </a:ext>
          </a:extLst>
        </xdr:cNvPr>
        <xdr:cNvSpPr txBox="1"/>
      </xdr:nvSpPr>
      <xdr:spPr>
        <a:xfrm>
          <a:off x="7648575" y="171450"/>
          <a:ext cx="4543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xdr:from>
      <xdr:col>6</xdr:col>
      <xdr:colOff>657225</xdr:colOff>
      <xdr:row>20</xdr:row>
      <xdr:rowOff>38100</xdr:rowOff>
    </xdr:from>
    <xdr:to>
      <xdr:col>7</xdr:col>
      <xdr:colOff>590550</xdr:colOff>
      <xdr:row>20</xdr:row>
      <xdr:rowOff>333375</xdr:rowOff>
    </xdr:to>
    <mc:AlternateContent xmlns:mc="http://schemas.openxmlformats.org/markup-compatibility/2006" xmlns:a14="http://schemas.microsoft.com/office/drawing/2010/main">
      <mc:Choice Requires="a14">
        <xdr:sp macro="" textlink="">
          <xdr:nvSpPr>
            <xdr:cNvPr id="4" name="Cuadro de texto 1349836009">
              <a:extLst>
                <a:ext uri="{FF2B5EF4-FFF2-40B4-BE49-F238E27FC236}">
                  <a16:creationId xmlns:a16="http://schemas.microsoft.com/office/drawing/2014/main" id="{F5ADDA5E-1726-FFB0-3E2C-0FA3AFFBE9A9}"/>
                </a:ext>
              </a:extLst>
            </xdr:cNvPr>
            <xdr:cNvSpPr txBox="1"/>
          </xdr:nvSpPr>
          <xdr:spPr>
            <a:xfrm>
              <a:off x="4600575" y="6819900"/>
              <a:ext cx="904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𝐸𝐶</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𝑀𝐶𝑜</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𝑀𝐹𝑐</m:t>
                      </m:r>
                    </m:den>
                  </m:f>
                  <m:r>
                    <a:rPr lang="es-MX" sz="7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4" name="Cuadro de texto 1349836009">
              <a:extLst>
                <a:ext uri="{FF2B5EF4-FFF2-40B4-BE49-F238E27FC236}">
                  <a16:creationId xmlns:a16="http://schemas.microsoft.com/office/drawing/2014/main" id="{F5ADDA5E-1726-FFB0-3E2C-0FA3AFFBE9A9}"/>
                </a:ext>
              </a:extLst>
            </xdr:cNvPr>
            <xdr:cNvSpPr txBox="1"/>
          </xdr:nvSpPr>
          <xdr:spPr>
            <a:xfrm>
              <a:off x="4600575" y="6819900"/>
              <a:ext cx="904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𝐸𝐶=  𝑀𝐶𝑜</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𝑀𝐹𝑐 100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495300</xdr:colOff>
      <xdr:row>20</xdr:row>
      <xdr:rowOff>314325</xdr:rowOff>
    </xdr:from>
    <xdr:to>
      <xdr:col>8</xdr:col>
      <xdr:colOff>497205</xdr:colOff>
      <xdr:row>20</xdr:row>
      <xdr:rowOff>1038225</xdr:rowOff>
    </xdr:to>
    <xdr:sp macro="" textlink="">
      <xdr:nvSpPr>
        <xdr:cNvPr id="5" name="Cuadro de texto 23">
          <a:extLst>
            <a:ext uri="{FF2B5EF4-FFF2-40B4-BE49-F238E27FC236}">
              <a16:creationId xmlns:a16="http://schemas.microsoft.com/office/drawing/2014/main" id="{A47E9251-5D68-FED1-A913-09F1F06186B2}"/>
            </a:ext>
          </a:extLst>
        </xdr:cNvPr>
        <xdr:cNvSpPr txBox="1"/>
      </xdr:nvSpPr>
      <xdr:spPr>
        <a:xfrm>
          <a:off x="4438650" y="7096125"/>
          <a:ext cx="1602105" cy="7239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EC.-</a:t>
          </a:r>
          <a:r>
            <a:rPr lang="es-MX" sz="700" kern="100">
              <a:effectLst/>
              <a:latin typeface="Noto Sans" panose="020B0502040504020204" pitchFamily="34" charset="0"/>
              <a:ea typeface="Calibri" panose="020F0502020204030204" pitchFamily="34" charset="0"/>
              <a:cs typeface="Times New Roman" panose="02020603050405020304" pitchFamily="18" charset="0"/>
            </a:rPr>
            <a:t> Eficiencia comercial.</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MCo.-</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cobrado.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MFc.-</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facturado.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581025</xdr:colOff>
      <xdr:row>29</xdr:row>
      <xdr:rowOff>85725</xdr:rowOff>
    </xdr:from>
    <xdr:to>
      <xdr:col>7</xdr:col>
      <xdr:colOff>552450</xdr:colOff>
      <xdr:row>29</xdr:row>
      <xdr:rowOff>381000</xdr:rowOff>
    </xdr:to>
    <mc:AlternateContent xmlns:mc="http://schemas.openxmlformats.org/markup-compatibility/2006" xmlns:a14="http://schemas.microsoft.com/office/drawing/2010/main">
      <mc:Choice Requires="a14">
        <xdr:sp macro="" textlink="">
          <xdr:nvSpPr>
            <xdr:cNvPr id="6" name="Cuadro de texto 1481872250">
              <a:extLst>
                <a:ext uri="{FF2B5EF4-FFF2-40B4-BE49-F238E27FC236}">
                  <a16:creationId xmlns:a16="http://schemas.microsoft.com/office/drawing/2014/main" id="{0111D838-1F9A-FF90-FBA8-1DCCD820C5A9}"/>
                </a:ext>
              </a:extLst>
            </xdr:cNvPr>
            <xdr:cNvSpPr txBox="1"/>
          </xdr:nvSpPr>
          <xdr:spPr>
            <a:xfrm>
              <a:off x="4524375" y="10363200"/>
              <a:ext cx="9429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𝐸𝐶𝑆𝑑</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𝑀𝐶𝑆𝐷</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𝑀𝐹𝐵</m:t>
                      </m:r>
                    </m:den>
                  </m:f>
                  <m:r>
                    <a:rPr lang="es-MX" sz="7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481872250">
              <a:extLst>
                <a:ext uri="{FF2B5EF4-FFF2-40B4-BE49-F238E27FC236}">
                  <a16:creationId xmlns:a16="http://schemas.microsoft.com/office/drawing/2014/main" id="{0111D838-1F9A-FF90-FBA8-1DCCD820C5A9}"/>
                </a:ext>
              </a:extLst>
            </xdr:cNvPr>
            <xdr:cNvSpPr txBox="1"/>
          </xdr:nvSpPr>
          <xdr:spPr>
            <a:xfrm>
              <a:off x="4524375" y="10363200"/>
              <a:ext cx="9429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𝐸𝐶𝑆𝑑=  𝑀𝐶𝑆𝐷</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𝑀𝐹𝐵 100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47624</xdr:colOff>
      <xdr:row>29</xdr:row>
      <xdr:rowOff>352425</xdr:rowOff>
    </xdr:from>
    <xdr:to>
      <xdr:col>8</xdr:col>
      <xdr:colOff>571499</xdr:colOff>
      <xdr:row>29</xdr:row>
      <xdr:rowOff>1285875</xdr:rowOff>
    </xdr:to>
    <xdr:sp macro="" textlink="">
      <xdr:nvSpPr>
        <xdr:cNvPr id="7" name="Cuadro de texto 23">
          <a:extLst>
            <a:ext uri="{FF2B5EF4-FFF2-40B4-BE49-F238E27FC236}">
              <a16:creationId xmlns:a16="http://schemas.microsoft.com/office/drawing/2014/main" id="{6CEC1924-D789-48CA-B299-4F7F34313E62}"/>
            </a:ext>
          </a:extLst>
        </xdr:cNvPr>
        <xdr:cNvSpPr txBox="1"/>
      </xdr:nvSpPr>
      <xdr:spPr>
        <a:xfrm>
          <a:off x="3990974" y="10629900"/>
          <a:ext cx="2124075" cy="9334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MCSd.-</a:t>
          </a:r>
          <a:r>
            <a:rPr lang="es-MX" sz="700" kern="100">
              <a:effectLst/>
              <a:latin typeface="Noto Sans" panose="020B0502040504020204" pitchFamily="34" charset="0"/>
              <a:ea typeface="Calibri" panose="020F0502020204030204" pitchFamily="34" charset="0"/>
              <a:cs typeface="Times New Roman" panose="02020603050405020304" pitchFamily="18" charset="0"/>
            </a:rPr>
            <a:t> Eficiencia comercial servicio doméstico.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MCSD.-</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cobrado servicio doméstico.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MFB.-</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facturado del bimestre.</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114299</xdr:colOff>
      <xdr:row>37</xdr:row>
      <xdr:rowOff>400050</xdr:rowOff>
    </xdr:from>
    <xdr:to>
      <xdr:col>9</xdr:col>
      <xdr:colOff>9524</xdr:colOff>
      <xdr:row>38</xdr:row>
      <xdr:rowOff>0</xdr:rowOff>
    </xdr:to>
    <xdr:sp macro="" textlink="">
      <xdr:nvSpPr>
        <xdr:cNvPr id="8" name="Cuadro de texto 23">
          <a:extLst>
            <a:ext uri="{FF2B5EF4-FFF2-40B4-BE49-F238E27FC236}">
              <a16:creationId xmlns:a16="http://schemas.microsoft.com/office/drawing/2014/main" id="{8F008290-FD4A-DED8-C492-71623A99D0BF}"/>
            </a:ext>
          </a:extLst>
        </xdr:cNvPr>
        <xdr:cNvSpPr txBox="1"/>
      </xdr:nvSpPr>
      <xdr:spPr>
        <a:xfrm>
          <a:off x="4057649" y="14211300"/>
          <a:ext cx="2124075" cy="86677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Tomas rehabilitadas por cada mil tomas.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Tomas rehabilitadas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704850</xdr:colOff>
      <xdr:row>37</xdr:row>
      <xdr:rowOff>47625</xdr:rowOff>
    </xdr:from>
    <xdr:to>
      <xdr:col>8</xdr:col>
      <xdr:colOff>114300</xdr:colOff>
      <xdr:row>37</xdr:row>
      <xdr:rowOff>409575</xdr:rowOff>
    </xdr:to>
    <mc:AlternateContent xmlns:mc="http://schemas.openxmlformats.org/markup-compatibility/2006" xmlns:a14="http://schemas.microsoft.com/office/drawing/2010/main">
      <mc:Choice Requires="a14">
        <xdr:sp macro="" textlink="">
          <xdr:nvSpPr>
            <xdr:cNvPr id="9" name="Cuadro de texto 1294066040">
              <a:extLst>
                <a:ext uri="{FF2B5EF4-FFF2-40B4-BE49-F238E27FC236}">
                  <a16:creationId xmlns:a16="http://schemas.microsoft.com/office/drawing/2014/main" id="{9336C350-E254-F08A-D0EB-5E22E57832FD}"/>
                </a:ext>
              </a:extLst>
            </xdr:cNvPr>
            <xdr:cNvSpPr txBox="1"/>
          </xdr:nvSpPr>
          <xdr:spPr>
            <a:xfrm>
              <a:off x="4648200" y="13858875"/>
              <a:ext cx="1009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𝑁𝑇𝑅</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𝑇𝑟</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9" name="Cuadro de texto 1294066040">
              <a:extLst>
                <a:ext uri="{FF2B5EF4-FFF2-40B4-BE49-F238E27FC236}">
                  <a16:creationId xmlns:a16="http://schemas.microsoft.com/office/drawing/2014/main" id="{9336C350-E254-F08A-D0EB-5E22E57832FD}"/>
                </a:ext>
              </a:extLst>
            </xdr:cNvPr>
            <xdr:cNvSpPr txBox="1"/>
          </xdr:nvSpPr>
          <xdr:spPr>
            <a:xfrm>
              <a:off x="4648200" y="13858875"/>
              <a:ext cx="1009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𝑁𝑇𝑅=  </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𝑇𝑟∗1000</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561976</xdr:colOff>
      <xdr:row>69</xdr:row>
      <xdr:rowOff>76200</xdr:rowOff>
    </xdr:from>
    <xdr:to>
      <xdr:col>7</xdr:col>
      <xdr:colOff>504826</xdr:colOff>
      <xdr:row>69</xdr:row>
      <xdr:rowOff>371475</xdr:rowOff>
    </xdr:to>
    <mc:AlternateContent xmlns:mc="http://schemas.openxmlformats.org/markup-compatibility/2006" xmlns:a14="http://schemas.microsoft.com/office/drawing/2010/main">
      <mc:Choice Requires="a14">
        <xdr:sp macro="" textlink="">
          <xdr:nvSpPr>
            <xdr:cNvPr id="10" name="Cuadro de texto 1779170162">
              <a:extLst>
                <a:ext uri="{FF2B5EF4-FFF2-40B4-BE49-F238E27FC236}">
                  <a16:creationId xmlns:a16="http://schemas.microsoft.com/office/drawing/2014/main" id="{1B4BF893-4E55-D857-9148-4C3DE5189A49}"/>
                </a:ext>
              </a:extLst>
            </xdr:cNvPr>
            <xdr:cNvSpPr txBox="1"/>
          </xdr:nvSpPr>
          <xdr:spPr>
            <a:xfrm>
              <a:off x="4505326" y="21850350"/>
              <a:ext cx="9144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𝑁𝐷𝐹</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𝐷𝑥</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0" name="Cuadro de texto 1779170162">
              <a:extLst>
                <a:ext uri="{FF2B5EF4-FFF2-40B4-BE49-F238E27FC236}">
                  <a16:creationId xmlns:a16="http://schemas.microsoft.com/office/drawing/2014/main" id="{1B4BF893-4E55-D857-9148-4C3DE5189A49}"/>
                </a:ext>
              </a:extLst>
            </xdr:cNvPr>
            <xdr:cNvSpPr txBox="1"/>
          </xdr:nvSpPr>
          <xdr:spPr>
            <a:xfrm>
              <a:off x="4505326" y="21850350"/>
              <a:ext cx="9144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𝑁𝐷𝐹=  </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𝐷𝑥∗1000</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28574</xdr:colOff>
      <xdr:row>69</xdr:row>
      <xdr:rowOff>485775</xdr:rowOff>
    </xdr:from>
    <xdr:to>
      <xdr:col>8</xdr:col>
      <xdr:colOff>590549</xdr:colOff>
      <xdr:row>69</xdr:row>
      <xdr:rowOff>1419225</xdr:rowOff>
    </xdr:to>
    <xdr:sp macro="" textlink="">
      <xdr:nvSpPr>
        <xdr:cNvPr id="11" name="Cuadro de texto 23">
          <a:extLst>
            <a:ext uri="{FF2B5EF4-FFF2-40B4-BE49-F238E27FC236}">
              <a16:creationId xmlns:a16="http://schemas.microsoft.com/office/drawing/2014/main" id="{D8EDCE55-58EC-4705-DEBD-BB3F8E6F0CC5}"/>
            </a:ext>
          </a:extLst>
        </xdr:cNvPr>
        <xdr:cNvSpPr txBox="1"/>
      </xdr:nvSpPr>
      <xdr:spPr>
        <a:xfrm>
          <a:off x="3971924" y="22259925"/>
          <a:ext cx="2162175" cy="9334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NDF.-</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diagnóstico para detectar fallas o anomalías en tomas.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Dx.-</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diagnósticos.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276225</xdr:colOff>
      <xdr:row>98</xdr:row>
      <xdr:rowOff>38100</xdr:rowOff>
    </xdr:from>
    <xdr:to>
      <xdr:col>8</xdr:col>
      <xdr:colOff>278130</xdr:colOff>
      <xdr:row>98</xdr:row>
      <xdr:rowOff>371475</xdr:rowOff>
    </xdr:to>
    <mc:AlternateContent xmlns:mc="http://schemas.openxmlformats.org/markup-compatibility/2006" xmlns:a14="http://schemas.microsoft.com/office/drawing/2010/main">
      <mc:Choice Requires="a14">
        <xdr:sp macro="" textlink="">
          <xdr:nvSpPr>
            <xdr:cNvPr id="12" name="Cuadro de texto 773196545">
              <a:extLst>
                <a:ext uri="{FF2B5EF4-FFF2-40B4-BE49-F238E27FC236}">
                  <a16:creationId xmlns:a16="http://schemas.microsoft.com/office/drawing/2014/main" id="{840FCFD3-E519-B5C4-F485-40C7C37DB3A0}"/>
                </a:ext>
              </a:extLst>
            </xdr:cNvPr>
            <xdr:cNvSpPr txBox="1"/>
          </xdr:nvSpPr>
          <xdr:spPr>
            <a:xfrm>
              <a:off x="4219575" y="29413200"/>
              <a:ext cx="160210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𝑁𝑆𝑆</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𝑁𝑠</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2" name="Cuadro de texto 773196545">
              <a:extLst>
                <a:ext uri="{FF2B5EF4-FFF2-40B4-BE49-F238E27FC236}">
                  <a16:creationId xmlns:a16="http://schemas.microsoft.com/office/drawing/2014/main" id="{840FCFD3-E519-B5C4-F485-40C7C37DB3A0}"/>
                </a:ext>
              </a:extLst>
            </xdr:cNvPr>
            <xdr:cNvSpPr txBox="1"/>
          </xdr:nvSpPr>
          <xdr:spPr>
            <a:xfrm>
              <a:off x="4219575" y="29413200"/>
              <a:ext cx="160210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𝑁𝑆𝑆=  </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𝑁𝑠∗1000</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133349</xdr:colOff>
      <xdr:row>98</xdr:row>
      <xdr:rowOff>361950</xdr:rowOff>
    </xdr:from>
    <xdr:to>
      <xdr:col>8</xdr:col>
      <xdr:colOff>561974</xdr:colOff>
      <xdr:row>98</xdr:row>
      <xdr:rowOff>1133475</xdr:rowOff>
    </xdr:to>
    <xdr:sp macro="" textlink="">
      <xdr:nvSpPr>
        <xdr:cNvPr id="13" name="Cuadro de texto 23">
          <a:extLst>
            <a:ext uri="{FF2B5EF4-FFF2-40B4-BE49-F238E27FC236}">
              <a16:creationId xmlns:a16="http://schemas.microsoft.com/office/drawing/2014/main" id="{36C40CA9-FCF8-013E-6A8C-F9245DE7A3D6}"/>
            </a:ext>
          </a:extLst>
        </xdr:cNvPr>
        <xdr:cNvSpPr txBox="1"/>
      </xdr:nvSpPr>
      <xdr:spPr>
        <a:xfrm>
          <a:off x="4076699" y="29737050"/>
          <a:ext cx="2028825" cy="7715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NSS.-</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suspensión de servicios.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Ns.-</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servicios suspendidos.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xdr:colOff>
      <xdr:row>0</xdr:row>
      <xdr:rowOff>152400</xdr:rowOff>
    </xdr:from>
    <xdr:to>
      <xdr:col>16</xdr:col>
      <xdr:colOff>466725</xdr:colOff>
      <xdr:row>0</xdr:row>
      <xdr:rowOff>790575</xdr:rowOff>
    </xdr:to>
    <xdr:sp macro="" textlink="">
      <xdr:nvSpPr>
        <xdr:cNvPr id="2" name="CuadroTexto 1">
          <a:extLst>
            <a:ext uri="{FF2B5EF4-FFF2-40B4-BE49-F238E27FC236}">
              <a16:creationId xmlns:a16="http://schemas.microsoft.com/office/drawing/2014/main" id="{14182D05-DC48-4CEF-9459-23A7CA6CA661}"/>
            </a:ext>
          </a:extLst>
        </xdr:cNvPr>
        <xdr:cNvSpPr txBox="1"/>
      </xdr:nvSpPr>
      <xdr:spPr>
        <a:xfrm>
          <a:off x="7267575" y="15240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352425</xdr:colOff>
      <xdr:row>0</xdr:row>
      <xdr:rowOff>66675</xdr:rowOff>
    </xdr:from>
    <xdr:to>
      <xdr:col>4</xdr:col>
      <xdr:colOff>147675</xdr:colOff>
      <xdr:row>0</xdr:row>
      <xdr:rowOff>800100</xdr:rowOff>
    </xdr:to>
    <xdr:pic>
      <xdr:nvPicPr>
        <xdr:cNvPr id="3" name="Imagen 2">
          <a:extLst>
            <a:ext uri="{FF2B5EF4-FFF2-40B4-BE49-F238E27FC236}">
              <a16:creationId xmlns:a16="http://schemas.microsoft.com/office/drawing/2014/main" id="{FA817B4A-A120-47AA-80F7-E341F0C2E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 y="66675"/>
          <a:ext cx="2218930" cy="733425"/>
        </a:xfrm>
        <a:prstGeom prst="rect">
          <a:avLst/>
        </a:prstGeom>
      </xdr:spPr>
    </xdr:pic>
    <xdr:clientData/>
  </xdr:twoCellAnchor>
  <xdr:twoCellAnchor>
    <xdr:from>
      <xdr:col>13</xdr:col>
      <xdr:colOff>285750</xdr:colOff>
      <xdr:row>19</xdr:row>
      <xdr:rowOff>85725</xdr:rowOff>
    </xdr:from>
    <xdr:to>
      <xdr:col>16</xdr:col>
      <xdr:colOff>323849</xdr:colOff>
      <xdr:row>19</xdr:row>
      <xdr:rowOff>865909</xdr:rowOff>
    </xdr:to>
    <xdr:sp macro="" textlink="">
      <xdr:nvSpPr>
        <xdr:cNvPr id="6" name="Cuadro de texto 23">
          <a:extLst>
            <a:ext uri="{FF2B5EF4-FFF2-40B4-BE49-F238E27FC236}">
              <a16:creationId xmlns:a16="http://schemas.microsoft.com/office/drawing/2014/main" id="{7DCCA520-778E-4D2E-8CF2-DE385F5FC77E}"/>
            </a:ext>
          </a:extLst>
        </xdr:cNvPr>
        <xdr:cNvSpPr txBox="1"/>
      </xdr:nvSpPr>
      <xdr:spPr>
        <a:xfrm>
          <a:off x="9594273" y="7757680"/>
          <a:ext cx="2116281" cy="78018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EC.-</a:t>
          </a:r>
          <a:r>
            <a:rPr lang="es-MX" sz="700" kern="100">
              <a:effectLst/>
              <a:latin typeface="Noto Sans" panose="020B0502040504020204" pitchFamily="34" charset="0"/>
              <a:ea typeface="Calibri" panose="020F0502020204030204" pitchFamily="34" charset="0"/>
              <a:cs typeface="Times New Roman" panose="02020603050405020304" pitchFamily="18" charset="0"/>
            </a:rPr>
            <a:t> Eficiencia</a:t>
          </a:r>
          <a:r>
            <a:rPr lang="es-MX" sz="700" kern="100" baseline="0">
              <a:effectLst/>
              <a:latin typeface="Noto Sans" panose="020B0502040504020204" pitchFamily="34" charset="0"/>
              <a:ea typeface="Calibri" panose="020F0502020204030204" pitchFamily="34" charset="0"/>
              <a:cs typeface="Times New Roman" panose="02020603050405020304" pitchFamily="18" charset="0"/>
            </a:rPr>
            <a:t> comercial.</a:t>
          </a:r>
          <a:endParaRPr lang="es-MX" sz="700" kern="100">
            <a:effectLst/>
            <a:latin typeface="Noto Sans" panose="020B050204050402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MCo.-</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cobrado.</a:t>
          </a:r>
          <a:endParaRPr lang="es-ES" sz="700" kern="100">
            <a:effectLst/>
            <a:latin typeface="Noto Sans" panose="020B050204050402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n-US" sz="700" b="1" kern="100">
              <a:effectLst/>
              <a:latin typeface="Noto Sans" panose="020B0502040504020204" pitchFamily="34" charset="0"/>
              <a:ea typeface="Calibri" panose="020F0502020204030204" pitchFamily="34" charset="0"/>
              <a:cs typeface="Times New Roman" panose="02020603050405020304" pitchFamily="18" charset="0"/>
            </a:rPr>
            <a:t>MFc.-</a:t>
          </a:r>
          <a:r>
            <a:rPr lang="es-MX" sz="1100" b="1" kern="100">
              <a:effectLst/>
              <a:latin typeface="Calibri" panose="020F0502020204030204" pitchFamily="34" charset="0"/>
              <a:ea typeface="Calibri" panose="020F0502020204030204" pitchFamily="34" charset="0"/>
              <a:cs typeface="Times New Roman" panose="02020603050405020304" pitchFamily="18" charset="0"/>
            </a:rPr>
            <a:t> </a:t>
          </a:r>
          <a:r>
            <a:rPr lang="es-MX" sz="700" kern="100">
              <a:effectLst/>
              <a:latin typeface="Calibri" panose="020F0502020204030204" pitchFamily="34" charset="0"/>
              <a:ea typeface="Calibri" panose="020F0502020204030204" pitchFamily="34" charset="0"/>
              <a:cs typeface="Times New Roman" panose="02020603050405020304" pitchFamily="18" charset="0"/>
            </a:rPr>
            <a:t>Monto facturado.</a:t>
          </a:r>
          <a:endParaRPr lang="en-US" sz="7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95250</xdr:colOff>
      <xdr:row>18</xdr:row>
      <xdr:rowOff>114300</xdr:rowOff>
    </xdr:from>
    <xdr:to>
      <xdr:col>15</xdr:col>
      <xdr:colOff>590549</xdr:colOff>
      <xdr:row>19</xdr:row>
      <xdr:rowOff>85725</xdr:rowOff>
    </xdr:to>
    <mc:AlternateContent xmlns:mc="http://schemas.openxmlformats.org/markup-compatibility/2006" xmlns:a14="http://schemas.microsoft.com/office/drawing/2010/main">
      <mc:Choice Requires="a14">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200"/>
              <a:ext cx="125729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b="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EC</a:t>
              </a:r>
              <a14:m>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9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𝑀𝐶𝑜</m:t>
                      </m:r>
                    </m:num>
                    <m:den>
                      <m:r>
                        <a:rPr lang="es-ES" sz="9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𝑀𝐹𝑐</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r>
                <a:rPr lang="en-US" sz="9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200"/>
              <a:ext cx="125729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b="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EC</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9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𝑀𝐶𝑜</a:t>
              </a:r>
              <a:r>
                <a:rPr lang="en-US" sz="9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9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𝑀𝐹𝑐</a:t>
              </a:r>
              <a:r>
                <a:rPr lang="es-MX" sz="9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9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152760</xdr:colOff>
      <xdr:row>0</xdr:row>
      <xdr:rowOff>215660</xdr:rowOff>
    </xdr:from>
    <xdr:to>
      <xdr:col>16</xdr:col>
      <xdr:colOff>609241</xdr:colOff>
      <xdr:row>0</xdr:row>
      <xdr:rowOff>853835</xdr:rowOff>
    </xdr:to>
    <xdr:sp macro="" textlink="">
      <xdr:nvSpPr>
        <xdr:cNvPr id="2" name="CuadroTexto 1">
          <a:extLst>
            <a:ext uri="{FF2B5EF4-FFF2-40B4-BE49-F238E27FC236}">
              <a16:creationId xmlns:a16="http://schemas.microsoft.com/office/drawing/2014/main" id="{9436F057-C6E7-4A95-89E3-2F56D0AA08C1}"/>
            </a:ext>
          </a:extLst>
        </xdr:cNvPr>
        <xdr:cNvSpPr txBox="1"/>
      </xdr:nvSpPr>
      <xdr:spPr>
        <a:xfrm>
          <a:off x="6937076" y="21566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566109</xdr:colOff>
      <xdr:row>0</xdr:row>
      <xdr:rowOff>62901</xdr:rowOff>
    </xdr:from>
    <xdr:to>
      <xdr:col>4</xdr:col>
      <xdr:colOff>646407</xdr:colOff>
      <xdr:row>0</xdr:row>
      <xdr:rowOff>796326</xdr:rowOff>
    </xdr:to>
    <xdr:pic>
      <xdr:nvPicPr>
        <xdr:cNvPr id="3" name="Imagen 2">
          <a:extLst>
            <a:ext uri="{FF2B5EF4-FFF2-40B4-BE49-F238E27FC236}">
              <a16:creationId xmlns:a16="http://schemas.microsoft.com/office/drawing/2014/main" id="{B79BE766-9F09-4B35-958F-6903A7B02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118" y="62901"/>
          <a:ext cx="2218930" cy="733425"/>
        </a:xfrm>
        <a:prstGeom prst="rect">
          <a:avLst/>
        </a:prstGeom>
      </xdr:spPr>
    </xdr:pic>
    <xdr:clientData/>
  </xdr:twoCellAnchor>
  <xdr:twoCellAnchor>
    <xdr:from>
      <xdr:col>13</xdr:col>
      <xdr:colOff>449292</xdr:colOff>
      <xdr:row>18</xdr:row>
      <xdr:rowOff>53914</xdr:rowOff>
    </xdr:from>
    <xdr:to>
      <xdr:col>15</xdr:col>
      <xdr:colOff>566108</xdr:colOff>
      <xdr:row>18</xdr:row>
      <xdr:rowOff>458277</xdr:rowOff>
    </xdr:to>
    <mc:AlternateContent xmlns:mc="http://schemas.openxmlformats.org/markup-compatibility/2006" xmlns:a14="http://schemas.microsoft.com/office/drawing/2010/main">
      <mc:Choice Requires="a14">
        <xdr:sp macro="" textlink="">
          <xdr:nvSpPr>
            <xdr:cNvPr id="6" name="Cuadro de texto 176330381">
              <a:extLst>
                <a:ext uri="{FF2B5EF4-FFF2-40B4-BE49-F238E27FC236}">
                  <a16:creationId xmlns:a16="http://schemas.microsoft.com/office/drawing/2014/main" id="{3C0DB11F-E9A9-4E49-9B0D-4BFAE554F792}"/>
                </a:ext>
              </a:extLst>
            </xdr:cNvPr>
            <xdr:cNvSpPr txBox="1"/>
          </xdr:nvSpPr>
          <xdr:spPr>
            <a:xfrm>
              <a:off x="9273396" y="6712428"/>
              <a:ext cx="1536580" cy="404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gn="ctr">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EC</a:t>
              </a:r>
              <a14:m>
                <m:oMath xmlns:m="http://schemas.openxmlformats.org/officeDocument/2006/math">
                  <m:r>
                    <m:rPr>
                      <m:sty m:val="p"/>
                    </m:rP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Sd</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𝑀𝐶𝑆𝐷</m:t>
                      </m:r>
                    </m:num>
                    <m:den>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𝑀𝐹𝑇</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r>
                <a:rPr lang="en-US" sz="10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76330381">
              <a:extLst>
                <a:ext uri="{FF2B5EF4-FFF2-40B4-BE49-F238E27FC236}">
                  <a16:creationId xmlns:a16="http://schemas.microsoft.com/office/drawing/2014/main" id="{3C0DB11F-E9A9-4E49-9B0D-4BFAE554F792}"/>
                </a:ext>
              </a:extLst>
            </xdr:cNvPr>
            <xdr:cNvSpPr txBox="1"/>
          </xdr:nvSpPr>
          <xdr:spPr>
            <a:xfrm>
              <a:off x="9273396" y="6712428"/>
              <a:ext cx="1536580" cy="404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gn="ctr">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EC</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Sd</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𝑀𝐶𝑆𝐷</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𝑀𝐹𝑇</a:t>
              </a:r>
              <a:r>
                <a:rPr lang="es-MX"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10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269575</xdr:colOff>
      <xdr:row>18</xdr:row>
      <xdr:rowOff>530166</xdr:rowOff>
    </xdr:from>
    <xdr:to>
      <xdr:col>16</xdr:col>
      <xdr:colOff>395377</xdr:colOff>
      <xdr:row>19</xdr:row>
      <xdr:rowOff>510609</xdr:rowOff>
    </xdr:to>
    <xdr:sp macro="" textlink="">
      <xdr:nvSpPr>
        <xdr:cNvPr id="7" name="Cuadro de texto 23">
          <a:extLst>
            <a:ext uri="{FF2B5EF4-FFF2-40B4-BE49-F238E27FC236}">
              <a16:creationId xmlns:a16="http://schemas.microsoft.com/office/drawing/2014/main" id="{9C1C5105-0222-4DA3-999D-11E44033D058}"/>
            </a:ext>
          </a:extLst>
        </xdr:cNvPr>
        <xdr:cNvSpPr txBox="1"/>
      </xdr:nvSpPr>
      <xdr:spPr>
        <a:xfrm>
          <a:off x="9093679" y="7188680"/>
          <a:ext cx="2201533" cy="78018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ECSd.-</a:t>
          </a:r>
          <a:r>
            <a:rPr lang="es-MX" sz="700" kern="100">
              <a:effectLst/>
              <a:latin typeface="Noto Sans" panose="020B0502040504020204" pitchFamily="34" charset="0"/>
              <a:ea typeface="Calibri" panose="020F0502020204030204" pitchFamily="34" charset="0"/>
              <a:cs typeface="Times New Roman" panose="02020603050405020304" pitchFamily="18" charset="0"/>
            </a:rPr>
            <a:t> Eficiencia</a:t>
          </a:r>
          <a:r>
            <a:rPr lang="es-MX" sz="700" kern="100" baseline="0">
              <a:effectLst/>
              <a:latin typeface="Noto Sans" panose="020B0502040504020204" pitchFamily="34" charset="0"/>
              <a:ea typeface="Calibri" panose="020F0502020204030204" pitchFamily="34" charset="0"/>
              <a:cs typeface="Times New Roman" panose="02020603050405020304" pitchFamily="18" charset="0"/>
            </a:rPr>
            <a:t> comercial servicio doméstico.</a:t>
          </a:r>
          <a:endParaRPr lang="es-MX" sz="700" kern="100">
            <a:effectLst/>
            <a:latin typeface="Noto Sans" panose="020B050204050402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MCSD.-</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cobrado</a:t>
          </a:r>
          <a:r>
            <a:rPr lang="es-MX" sz="700" kern="100" baseline="0">
              <a:effectLst/>
              <a:latin typeface="Noto Sans" panose="020B0502040504020204" pitchFamily="34" charset="0"/>
              <a:ea typeface="Calibri" panose="020F0502020204030204" pitchFamily="34" charset="0"/>
              <a:cs typeface="Times New Roman" panose="02020603050405020304" pitchFamily="18" charset="0"/>
            </a:rPr>
            <a:t> servicio doméstico</a:t>
          </a:r>
          <a:endParaRPr lang="es-ES" sz="700" kern="100">
            <a:effectLst/>
            <a:latin typeface="Noto Sans" panose="020B050204050402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n-US" sz="700" b="1" kern="100">
              <a:effectLst/>
              <a:latin typeface="Noto Sans" panose="020B0502040504020204" pitchFamily="34" charset="0"/>
              <a:ea typeface="Calibri" panose="020F0502020204030204" pitchFamily="34" charset="0"/>
              <a:cs typeface="Times New Roman" panose="02020603050405020304" pitchFamily="18" charset="0"/>
            </a:rPr>
            <a:t>MFT-</a:t>
          </a:r>
          <a:r>
            <a:rPr lang="es-MX" sz="1100" b="1" kern="100">
              <a:effectLst/>
              <a:latin typeface="Calibri" panose="020F0502020204030204" pitchFamily="34" charset="0"/>
              <a:ea typeface="Calibri" panose="020F0502020204030204" pitchFamily="34" charset="0"/>
              <a:cs typeface="Times New Roman" panose="02020603050405020304" pitchFamily="18" charset="0"/>
            </a:rPr>
            <a:t> </a:t>
          </a:r>
          <a:r>
            <a:rPr lang="es-MX" sz="700" kern="100">
              <a:effectLst/>
              <a:latin typeface="Calibri" panose="020F0502020204030204" pitchFamily="34" charset="0"/>
              <a:ea typeface="Calibri" panose="020F0502020204030204" pitchFamily="34" charset="0"/>
              <a:cs typeface="Times New Roman" panose="02020603050405020304" pitchFamily="18" charset="0"/>
            </a:rPr>
            <a:t>Monto facturado</a:t>
          </a:r>
          <a:r>
            <a:rPr lang="es-MX" sz="700" kern="100" baseline="0">
              <a:effectLst/>
              <a:latin typeface="Calibri" panose="020F0502020204030204" pitchFamily="34" charset="0"/>
              <a:ea typeface="Calibri" panose="020F0502020204030204" pitchFamily="34" charset="0"/>
              <a:cs typeface="Times New Roman" panose="02020603050405020304" pitchFamily="18" charset="0"/>
            </a:rPr>
            <a:t> del trimestre.</a:t>
          </a:r>
          <a:endParaRPr lang="en-US" sz="7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119063</xdr:colOff>
      <xdr:row>0</xdr:row>
      <xdr:rowOff>154781</xdr:rowOff>
    </xdr:from>
    <xdr:to>
      <xdr:col>16</xdr:col>
      <xdr:colOff>702469</xdr:colOff>
      <xdr:row>0</xdr:row>
      <xdr:rowOff>792956</xdr:rowOff>
    </xdr:to>
    <xdr:sp macro="" textlink="">
      <xdr:nvSpPr>
        <xdr:cNvPr id="2" name="CuadroTexto 1">
          <a:extLst>
            <a:ext uri="{FF2B5EF4-FFF2-40B4-BE49-F238E27FC236}">
              <a16:creationId xmlns:a16="http://schemas.microsoft.com/office/drawing/2014/main" id="{4FD44ABC-0AD8-4934-9D66-7D42E9B24BC3}"/>
            </a:ext>
          </a:extLst>
        </xdr:cNvPr>
        <xdr:cNvSpPr txBox="1"/>
      </xdr:nvSpPr>
      <xdr:spPr>
        <a:xfrm>
          <a:off x="10513219" y="154781"/>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1714500</xdr:colOff>
      <xdr:row>0</xdr:row>
      <xdr:rowOff>0</xdr:rowOff>
    </xdr:from>
    <xdr:to>
      <xdr:col>3</xdr:col>
      <xdr:colOff>266305</xdr:colOff>
      <xdr:row>0</xdr:row>
      <xdr:rowOff>733425</xdr:rowOff>
    </xdr:to>
    <xdr:pic>
      <xdr:nvPicPr>
        <xdr:cNvPr id="3" name="Imagen 2">
          <a:extLst>
            <a:ext uri="{FF2B5EF4-FFF2-40B4-BE49-F238E27FC236}">
              <a16:creationId xmlns:a16="http://schemas.microsoft.com/office/drawing/2014/main" id="{99B9995A-3F1F-44D1-B176-40A505001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0" y="0"/>
          <a:ext cx="2218930" cy="733425"/>
        </a:xfrm>
        <a:prstGeom prst="rect">
          <a:avLst/>
        </a:prstGeom>
      </xdr:spPr>
    </xdr:pic>
    <xdr:clientData/>
  </xdr:twoCellAnchor>
  <xdr:twoCellAnchor>
    <xdr:from>
      <xdr:col>13</xdr:col>
      <xdr:colOff>583406</xdr:colOff>
      <xdr:row>14</xdr:row>
      <xdr:rowOff>238126</xdr:rowOff>
    </xdr:from>
    <xdr:to>
      <xdr:col>16</xdr:col>
      <xdr:colOff>678656</xdr:colOff>
      <xdr:row>14</xdr:row>
      <xdr:rowOff>964406</xdr:rowOff>
    </xdr:to>
    <xdr:sp macro="" textlink="">
      <xdr:nvSpPr>
        <xdr:cNvPr id="4" name="Cuadro de texto 23">
          <a:extLst>
            <a:ext uri="{FF2B5EF4-FFF2-40B4-BE49-F238E27FC236}">
              <a16:creationId xmlns:a16="http://schemas.microsoft.com/office/drawing/2014/main" id="{A43E9E22-6005-43DC-9245-C1D7A0C2CF01}"/>
            </a:ext>
          </a:extLst>
        </xdr:cNvPr>
        <xdr:cNvSpPr txBox="1"/>
      </xdr:nvSpPr>
      <xdr:spPr>
        <a:xfrm>
          <a:off x="11739562" y="5643564"/>
          <a:ext cx="3321844" cy="7262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a:t>
          </a:r>
          <a:r>
            <a:rPr lang="es-ES" sz="900" kern="100">
              <a:effectLst/>
              <a:latin typeface="Noto Sans" panose="020B0502040504020204" pitchFamily="34" charset="0"/>
              <a:ea typeface="Calibri" panose="020F0502020204030204" pitchFamily="34" charset="0"/>
              <a:cs typeface="Times New Roman" panose="02020603050405020304" pitchFamily="18" charset="0"/>
            </a:rPr>
            <a:t>Tomas</a:t>
          </a:r>
          <a:r>
            <a:rPr lang="es-ES" sz="900" kern="100" baseline="0">
              <a:effectLst/>
              <a:latin typeface="Noto Sans" panose="020B0502040504020204" pitchFamily="34" charset="0"/>
              <a:ea typeface="Calibri" panose="020F0502020204030204" pitchFamily="34" charset="0"/>
              <a:cs typeface="Times New Roman" panose="02020603050405020304" pitchFamily="18" charset="0"/>
            </a:rPr>
            <a:t> rehabilitadas por cada mil tomas.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a:t>
          </a:r>
          <a:r>
            <a:rPr lang="es-ES" sz="900" kern="100">
              <a:effectLst/>
              <a:latin typeface="Noto Sans" panose="020B0502040504020204" pitchFamily="34" charset="0"/>
              <a:ea typeface="Calibri" panose="020F0502020204030204" pitchFamily="34" charset="0"/>
              <a:cs typeface="Times New Roman" panose="02020603050405020304" pitchFamily="18" charset="0"/>
            </a:rPr>
            <a:t>Tomas rehabilitadas.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11906</xdr:colOff>
      <xdr:row>13</xdr:row>
      <xdr:rowOff>154781</xdr:rowOff>
    </xdr:from>
    <xdr:to>
      <xdr:col>15</xdr:col>
      <xdr:colOff>550333</xdr:colOff>
      <xdr:row>14</xdr:row>
      <xdr:rowOff>349250</xdr:rowOff>
    </xdr:to>
    <mc:AlternateContent xmlns:mc="http://schemas.openxmlformats.org/markup-compatibility/2006" xmlns:a14="http://schemas.microsoft.com/office/drawing/2010/main">
      <mc:Choice Requires="a14">
        <xdr:sp macro="" textlink="">
          <xdr:nvSpPr>
            <xdr:cNvPr id="5" name="Cuadro de texto 82490981">
              <a:extLst>
                <a:ext uri="{FF2B5EF4-FFF2-40B4-BE49-F238E27FC236}">
                  <a16:creationId xmlns:a16="http://schemas.microsoft.com/office/drawing/2014/main" id="{3DAF8C73-AF3B-44DC-8E06-2D49737B2E05}"/>
                </a:ext>
              </a:extLst>
            </xdr:cNvPr>
            <xdr:cNvSpPr txBox="1"/>
          </xdr:nvSpPr>
          <xdr:spPr>
            <a:xfrm>
              <a:off x="12531989" y="5330031"/>
              <a:ext cx="1565011" cy="437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gn="ctr">
                <a:lnSpc>
                  <a:spcPct val="107000"/>
                </a:lnSpc>
                <a:spcAft>
                  <a:spcPts val="800"/>
                </a:spcAft>
                <a:buNone/>
              </a:pPr>
              <a:r>
                <a:rPr lang="es-MX" sz="1100" kern="100">
                  <a:solidFill>
                    <a:srgbClr val="000000"/>
                  </a:solidFill>
                  <a:effectLst/>
                  <a:ea typeface="Calibri" panose="020F0502020204030204" pitchFamily="34" charset="0"/>
                  <a:cs typeface="Noto Sans" panose="020B0502040504020204" pitchFamily="34" charset="0"/>
                </a:rPr>
                <a:t>NTR</a:t>
              </a:r>
              <a14:m>
                <m:oMath xmlns:m="http://schemas.openxmlformats.org/officeDocument/2006/math">
                  <m:r>
                    <a:rPr lang="es-MX" sz="11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1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1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𝑇𝑟</m:t>
                      </m:r>
                      <m:r>
                        <a:rPr lang="es-ES" sz="11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∗1000</m:t>
                      </m:r>
                    </m:num>
                    <m:den>
                      <m:r>
                        <a:rPr lang="es-ES" sz="11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11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5" name="Cuadro de texto 82490981">
              <a:extLst>
                <a:ext uri="{FF2B5EF4-FFF2-40B4-BE49-F238E27FC236}">
                  <a16:creationId xmlns:a16="http://schemas.microsoft.com/office/drawing/2014/main" id="{3DAF8C73-AF3B-44DC-8E06-2D49737B2E05}"/>
                </a:ext>
              </a:extLst>
            </xdr:cNvPr>
            <xdr:cNvSpPr txBox="1"/>
          </xdr:nvSpPr>
          <xdr:spPr>
            <a:xfrm>
              <a:off x="12531989" y="5330031"/>
              <a:ext cx="1565011" cy="437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gn="ctr">
                <a:lnSpc>
                  <a:spcPct val="107000"/>
                </a:lnSpc>
                <a:spcAft>
                  <a:spcPts val="800"/>
                </a:spcAft>
                <a:buNone/>
              </a:pPr>
              <a:r>
                <a:rPr lang="es-MX" sz="1100" kern="100">
                  <a:solidFill>
                    <a:srgbClr val="000000"/>
                  </a:solidFill>
                  <a:effectLst/>
                  <a:ea typeface="Calibri" panose="020F0502020204030204" pitchFamily="34" charset="0"/>
                  <a:cs typeface="Noto Sans" panose="020B0502040504020204" pitchFamily="34" charset="0"/>
                </a:rPr>
                <a:t>NTR</a:t>
              </a:r>
              <a:r>
                <a:rPr lang="es-MX" sz="11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𝑇𝑟 ∗1000</a:t>
              </a:r>
              <a:r>
                <a:rPr lang="en-US"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a:t>
              </a:r>
              <a:r>
                <a:rPr lang="es-MX"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1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535781</xdr:colOff>
      <xdr:row>0</xdr:row>
      <xdr:rowOff>107156</xdr:rowOff>
    </xdr:from>
    <xdr:to>
      <xdr:col>16</xdr:col>
      <xdr:colOff>489478</xdr:colOff>
      <xdr:row>0</xdr:row>
      <xdr:rowOff>745331</xdr:rowOff>
    </xdr:to>
    <xdr:sp macro="" textlink="">
      <xdr:nvSpPr>
        <xdr:cNvPr id="2" name="CuadroTexto 1">
          <a:extLst>
            <a:ext uri="{FF2B5EF4-FFF2-40B4-BE49-F238E27FC236}">
              <a16:creationId xmlns:a16="http://schemas.microsoft.com/office/drawing/2014/main" id="{7AA5E2B8-0B25-4A0F-A374-0C69B0CB5E87}"/>
            </a:ext>
          </a:extLst>
        </xdr:cNvPr>
        <xdr:cNvSpPr txBox="1"/>
      </xdr:nvSpPr>
      <xdr:spPr>
        <a:xfrm>
          <a:off x="10429875" y="107156"/>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1762125</xdr:colOff>
      <xdr:row>0</xdr:row>
      <xdr:rowOff>23812</xdr:rowOff>
    </xdr:from>
    <xdr:to>
      <xdr:col>3</xdr:col>
      <xdr:colOff>308373</xdr:colOff>
      <xdr:row>0</xdr:row>
      <xdr:rowOff>757237</xdr:rowOff>
    </xdr:to>
    <xdr:pic>
      <xdr:nvPicPr>
        <xdr:cNvPr id="3" name="Imagen 2">
          <a:extLst>
            <a:ext uri="{FF2B5EF4-FFF2-40B4-BE49-F238E27FC236}">
              <a16:creationId xmlns:a16="http://schemas.microsoft.com/office/drawing/2014/main" id="{49018B26-9AC8-4164-960F-06EA0D0795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2125" y="23812"/>
          <a:ext cx="2234805" cy="733425"/>
        </a:xfrm>
        <a:prstGeom prst="rect">
          <a:avLst/>
        </a:prstGeom>
      </xdr:spPr>
    </xdr:pic>
    <xdr:clientData/>
  </xdr:twoCellAnchor>
  <xdr:twoCellAnchor>
    <xdr:from>
      <xdr:col>13</xdr:col>
      <xdr:colOff>995363</xdr:colOff>
      <xdr:row>13</xdr:row>
      <xdr:rowOff>307180</xdr:rowOff>
    </xdr:from>
    <xdr:to>
      <xdr:col>16</xdr:col>
      <xdr:colOff>257175</xdr:colOff>
      <xdr:row>15</xdr:row>
      <xdr:rowOff>190500</xdr:rowOff>
    </xdr:to>
    <xdr:sp macro="" textlink="">
      <xdr:nvSpPr>
        <xdr:cNvPr id="4" name="Cuadro de texto 23">
          <a:extLst>
            <a:ext uri="{FF2B5EF4-FFF2-40B4-BE49-F238E27FC236}">
              <a16:creationId xmlns:a16="http://schemas.microsoft.com/office/drawing/2014/main" id="{E3E64DA8-1702-D01D-8C07-C1C93CEA09A5}"/>
            </a:ext>
          </a:extLst>
        </xdr:cNvPr>
        <xdr:cNvSpPr txBox="1"/>
      </xdr:nvSpPr>
      <xdr:spPr>
        <a:xfrm>
          <a:off x="12644438" y="4622005"/>
          <a:ext cx="2490787" cy="10072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8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NDF.-</a:t>
          </a:r>
          <a:r>
            <a:rPr lang="es-MX" sz="800" kern="100">
              <a:effectLst/>
              <a:latin typeface="Noto Sans" panose="020B0502040504020204" pitchFamily="34" charset="0"/>
              <a:ea typeface="Calibri" panose="020F0502020204030204" pitchFamily="34" charset="0"/>
              <a:cs typeface="Times New Roman" panose="02020603050405020304" pitchFamily="18" charset="0"/>
            </a:rPr>
            <a:t> Número de diagnósticos para detectar falla a o anomalías</a:t>
          </a:r>
          <a:r>
            <a:rPr lang="es-MX" sz="800" kern="100" baseline="0">
              <a:effectLst/>
              <a:latin typeface="Noto Sans" panose="020B0502040504020204" pitchFamily="34" charset="0"/>
              <a:ea typeface="Calibri" panose="020F0502020204030204" pitchFamily="34" charset="0"/>
              <a:cs typeface="Times New Roman" panose="02020603050405020304" pitchFamily="18" charset="0"/>
            </a:rPr>
            <a:t> por cada mil tomas.</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Dx.-</a:t>
          </a:r>
          <a:r>
            <a:rPr lang="es-MX" sz="800" kern="100">
              <a:effectLst/>
              <a:latin typeface="Noto Sans" panose="020B0502040504020204" pitchFamily="34" charset="0"/>
              <a:ea typeface="Calibri" panose="020F0502020204030204" pitchFamily="34" charset="0"/>
              <a:cs typeface="Times New Roman" panose="02020603050405020304" pitchFamily="18" charset="0"/>
            </a:rPr>
            <a:t> Número de </a:t>
          </a:r>
          <a:r>
            <a:rPr lang="es-ES" sz="800" kern="100">
              <a:effectLst/>
              <a:latin typeface="Noto Sans" panose="020B0502040504020204" pitchFamily="34" charset="0"/>
              <a:ea typeface="Calibri" panose="020F0502020204030204" pitchFamily="34" charset="0"/>
              <a:cs typeface="Times New Roman" panose="02020603050405020304" pitchFamily="18" charset="0"/>
            </a:rPr>
            <a:t>diagnósticos.</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800" kern="100">
              <a:effectLst/>
              <a:latin typeface="Noto Sans" panose="020B0502040504020204" pitchFamily="34" charset="0"/>
              <a:ea typeface="Calibri" panose="020F0502020204030204" pitchFamily="34" charset="0"/>
              <a:cs typeface="Times New Roman" panose="02020603050405020304" pitchFamily="18" charset="0"/>
            </a:rPr>
            <a:t> Número </a:t>
          </a:r>
          <a:r>
            <a:rPr lang="es-ES" sz="800" kern="100">
              <a:effectLst/>
              <a:latin typeface="Noto Sans" panose="020B0502040504020204" pitchFamily="34" charset="0"/>
              <a:ea typeface="Calibri" panose="020F0502020204030204" pitchFamily="34" charset="0"/>
              <a:cs typeface="Times New Roman" panose="02020603050405020304" pitchFamily="18" charset="0"/>
            </a:rPr>
            <a:t>de tomas</a:t>
          </a:r>
          <a:r>
            <a:rPr lang="es-ES" sz="800" kern="100" baseline="0">
              <a:effectLst/>
              <a:latin typeface="Noto Sans" panose="020B0502040504020204" pitchFamily="34" charset="0"/>
              <a:ea typeface="Calibri" panose="020F0502020204030204" pitchFamily="34" charset="0"/>
              <a:cs typeface="Times New Roman" panose="02020603050405020304" pitchFamily="18" charset="0"/>
            </a:rPr>
            <a:t> registradas.</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461961</xdr:colOff>
      <xdr:row>13</xdr:row>
      <xdr:rowOff>9525</xdr:rowOff>
    </xdr:from>
    <xdr:to>
      <xdr:col>15</xdr:col>
      <xdr:colOff>771524</xdr:colOff>
      <xdr:row>13</xdr:row>
      <xdr:rowOff>385762</xdr:rowOff>
    </xdr:to>
    <mc:AlternateContent xmlns:mc="http://schemas.openxmlformats.org/markup-compatibility/2006" xmlns:a14="http://schemas.microsoft.com/office/drawing/2010/main">
      <mc:Choice Requires="a14">
        <xdr:sp macro="" textlink="">
          <xdr:nvSpPr>
            <xdr:cNvPr id="5" name="Cuadro de texto 852225126">
              <a:extLst>
                <a:ext uri="{FF2B5EF4-FFF2-40B4-BE49-F238E27FC236}">
                  <a16:creationId xmlns:a16="http://schemas.microsoft.com/office/drawing/2014/main" id="{5974D2FC-839C-DEBD-763E-0B111E6CEA89}"/>
                </a:ext>
              </a:extLst>
            </xdr:cNvPr>
            <xdr:cNvSpPr txBox="1"/>
          </xdr:nvSpPr>
          <xdr:spPr>
            <a:xfrm>
              <a:off x="13177836" y="4324350"/>
              <a:ext cx="1338263" cy="376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i="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NDF</a:t>
              </a:r>
              <a14:m>
                <m:oMath xmlns:m="http://schemas.openxmlformats.org/officeDocument/2006/math">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𝐷𝑥</m:t>
                      </m:r>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∗1000</m:t>
                      </m:r>
                    </m:num>
                    <m:den>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5" name="Cuadro de texto 852225126">
              <a:extLst>
                <a:ext uri="{FF2B5EF4-FFF2-40B4-BE49-F238E27FC236}">
                  <a16:creationId xmlns:a16="http://schemas.microsoft.com/office/drawing/2014/main" id="{5974D2FC-839C-DEBD-763E-0B111E6CEA89}"/>
                </a:ext>
              </a:extLst>
            </xdr:cNvPr>
            <xdr:cNvSpPr txBox="1"/>
          </xdr:nvSpPr>
          <xdr:spPr>
            <a:xfrm>
              <a:off x="13177836" y="4324350"/>
              <a:ext cx="1338263" cy="376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i="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NDF</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𝐷𝑥 ∗1000</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a:t>
              </a:r>
              <a:r>
                <a:rPr lang="es-MX"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154781</xdr:colOff>
      <xdr:row>0</xdr:row>
      <xdr:rowOff>166687</xdr:rowOff>
    </xdr:from>
    <xdr:to>
      <xdr:col>16</xdr:col>
      <xdr:colOff>739509</xdr:colOff>
      <xdr:row>0</xdr:row>
      <xdr:rowOff>804862</xdr:rowOff>
    </xdr:to>
    <xdr:sp macro="" textlink="">
      <xdr:nvSpPr>
        <xdr:cNvPr id="2" name="CuadroTexto 1">
          <a:extLst>
            <a:ext uri="{FF2B5EF4-FFF2-40B4-BE49-F238E27FC236}">
              <a16:creationId xmlns:a16="http://schemas.microsoft.com/office/drawing/2014/main" id="{36BC3BE4-4D8D-4DCE-A307-78D0FF56CECC}"/>
            </a:ext>
          </a:extLst>
        </xdr:cNvPr>
        <xdr:cNvSpPr txBox="1"/>
      </xdr:nvSpPr>
      <xdr:spPr>
        <a:xfrm>
          <a:off x="10679906" y="166687"/>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1178719</xdr:colOff>
      <xdr:row>0</xdr:row>
      <xdr:rowOff>71438</xdr:rowOff>
    </xdr:from>
    <xdr:to>
      <xdr:col>2</xdr:col>
      <xdr:colOff>544118</xdr:colOff>
      <xdr:row>0</xdr:row>
      <xdr:rowOff>804863</xdr:rowOff>
    </xdr:to>
    <xdr:pic>
      <xdr:nvPicPr>
        <xdr:cNvPr id="3" name="Imagen 2">
          <a:extLst>
            <a:ext uri="{FF2B5EF4-FFF2-40B4-BE49-F238E27FC236}">
              <a16:creationId xmlns:a16="http://schemas.microsoft.com/office/drawing/2014/main" id="{801298B6-2045-48EE-AEFA-4AEC7C83EB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8719" y="71438"/>
          <a:ext cx="2234805" cy="733425"/>
        </a:xfrm>
        <a:prstGeom prst="rect">
          <a:avLst/>
        </a:prstGeom>
      </xdr:spPr>
    </xdr:pic>
    <xdr:clientData/>
  </xdr:twoCellAnchor>
  <xdr:twoCellAnchor>
    <xdr:from>
      <xdr:col>14</xdr:col>
      <xdr:colOff>464344</xdr:colOff>
      <xdr:row>13</xdr:row>
      <xdr:rowOff>35719</xdr:rowOff>
    </xdr:from>
    <xdr:to>
      <xdr:col>15</xdr:col>
      <xdr:colOff>973667</xdr:colOff>
      <xdr:row>13</xdr:row>
      <xdr:rowOff>369093</xdr:rowOff>
    </xdr:to>
    <mc:AlternateContent xmlns:mc="http://schemas.openxmlformats.org/markup-compatibility/2006" xmlns:a14="http://schemas.microsoft.com/office/drawing/2010/main">
      <mc:Choice Requires="a14">
        <xdr:sp macro="" textlink="">
          <xdr:nvSpPr>
            <xdr:cNvPr id="4" name="Cuadro de texto 1217952927">
              <a:extLst>
                <a:ext uri="{FF2B5EF4-FFF2-40B4-BE49-F238E27FC236}">
                  <a16:creationId xmlns:a16="http://schemas.microsoft.com/office/drawing/2014/main" id="{E9ED9D57-0D3C-BCE4-E5F0-949C9ACCAAD7}"/>
                </a:ext>
              </a:extLst>
            </xdr:cNvPr>
            <xdr:cNvSpPr txBox="1"/>
          </xdr:nvSpPr>
          <xdr:spPr>
            <a:xfrm>
              <a:off x="13069094" y="5210969"/>
              <a:ext cx="1535906"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𝑁𝑆𝑆</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𝑁𝑠</m:t>
                      </m:r>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 1000</m:t>
                      </m:r>
                    </m:num>
                    <m:den>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10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a14:m>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4" name="Cuadro de texto 1217952927">
              <a:extLst>
                <a:ext uri="{FF2B5EF4-FFF2-40B4-BE49-F238E27FC236}">
                  <a16:creationId xmlns:a16="http://schemas.microsoft.com/office/drawing/2014/main" id="{E9ED9D57-0D3C-BCE4-E5F0-949C9ACCAAD7}"/>
                </a:ext>
              </a:extLst>
            </xdr:cNvPr>
            <xdr:cNvSpPr txBox="1"/>
          </xdr:nvSpPr>
          <xdr:spPr>
            <a:xfrm>
              <a:off x="13069094" y="5210969"/>
              <a:ext cx="1535906"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𝑁𝑆𝑆</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𝑁𝑠  ∗ 1000</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a:t>
              </a:r>
              <a:r>
                <a:rPr lang="es-MX"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100</a:t>
              </a:r>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642938</xdr:colOff>
      <xdr:row>13</xdr:row>
      <xdr:rowOff>226220</xdr:rowOff>
    </xdr:from>
    <xdr:to>
      <xdr:col>16</xdr:col>
      <xdr:colOff>381000</xdr:colOff>
      <xdr:row>14</xdr:row>
      <xdr:rowOff>523876</xdr:rowOff>
    </xdr:to>
    <xdr:sp macro="" textlink="">
      <xdr:nvSpPr>
        <xdr:cNvPr id="5" name="Cuadro de texto 23">
          <a:extLst>
            <a:ext uri="{FF2B5EF4-FFF2-40B4-BE49-F238E27FC236}">
              <a16:creationId xmlns:a16="http://schemas.microsoft.com/office/drawing/2014/main" id="{6CC5C8E3-00FB-0568-E6BC-B2CF514CC666}"/>
            </a:ext>
          </a:extLst>
        </xdr:cNvPr>
        <xdr:cNvSpPr txBox="1"/>
      </xdr:nvSpPr>
      <xdr:spPr>
        <a:xfrm>
          <a:off x="11930063" y="5393533"/>
          <a:ext cx="2964656" cy="79771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NSS.-</a:t>
          </a:r>
          <a:r>
            <a:rPr lang="es-MX" sz="900" kern="100">
              <a:effectLst/>
              <a:latin typeface="Noto Sans" panose="020B0502040504020204" pitchFamily="34" charset="0"/>
              <a:ea typeface="Calibri" panose="020F0502020204030204" pitchFamily="34" charset="0"/>
              <a:cs typeface="Times New Roman" panose="02020603050405020304" pitchFamily="18" charset="0"/>
            </a:rPr>
            <a:t> </a:t>
          </a:r>
          <a:r>
            <a:rPr lang="es-ES" sz="900" kern="100">
              <a:effectLst/>
              <a:latin typeface="Noto Sans" panose="020B0502040504020204" pitchFamily="34" charset="0"/>
              <a:ea typeface="Calibri" panose="020F0502020204030204" pitchFamily="34" charset="0"/>
              <a:cs typeface="Times New Roman" panose="02020603050405020304" pitchFamily="18" charset="0"/>
            </a:rPr>
            <a:t>Número</a:t>
          </a:r>
          <a:r>
            <a:rPr lang="es-ES" sz="900" kern="100" baseline="0">
              <a:effectLst/>
              <a:latin typeface="Noto Sans" panose="020B0502040504020204" pitchFamily="34" charset="0"/>
              <a:ea typeface="Calibri" panose="020F0502020204030204" pitchFamily="34" charset="0"/>
              <a:cs typeface="Times New Roman" panose="02020603050405020304" pitchFamily="18" charset="0"/>
            </a:rPr>
            <a:t> de suspensión de servicios por cada mil tomas.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Ns.-</a:t>
          </a:r>
          <a:r>
            <a:rPr lang="es-MX" sz="900" kern="100">
              <a:effectLst/>
              <a:latin typeface="Noto Sans" panose="020B0502040504020204" pitchFamily="34" charset="0"/>
              <a:ea typeface="Calibri" panose="020F0502020204030204" pitchFamily="34" charset="0"/>
              <a:cs typeface="Times New Roman" panose="02020603050405020304" pitchFamily="18" charset="0"/>
            </a:rPr>
            <a:t> </a:t>
          </a:r>
          <a:r>
            <a:rPr lang="es-ES" sz="900" kern="100">
              <a:effectLst/>
              <a:latin typeface="Noto Sans" panose="020B0502040504020204" pitchFamily="34" charset="0"/>
              <a:ea typeface="Calibri" panose="020F0502020204030204" pitchFamily="34" charset="0"/>
              <a:cs typeface="Times New Roman" panose="02020603050405020304" pitchFamily="18" charset="0"/>
            </a:rPr>
            <a:t>Número de servicios</a:t>
          </a:r>
          <a:r>
            <a:rPr lang="es-ES" sz="900" kern="100" baseline="0">
              <a:effectLst/>
              <a:latin typeface="Noto Sans" panose="020B0502040504020204" pitchFamily="34" charset="0"/>
              <a:ea typeface="Calibri" panose="020F0502020204030204" pitchFamily="34" charset="0"/>
              <a:cs typeface="Times New Roman" panose="02020603050405020304" pitchFamily="18" charset="0"/>
            </a:rPr>
            <a:t> suspendidos.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Total de tomas registradas.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23"/>
  <sheetViews>
    <sheetView topLeftCell="A4" workbookViewId="0">
      <selection activeCell="D14" sqref="D14"/>
    </sheetView>
  </sheetViews>
  <sheetFormatPr baseColWidth="10" defaultRowHeight="15" x14ac:dyDescent="0.25"/>
  <cols>
    <col min="2" max="2" width="23.5703125" customWidth="1"/>
    <col min="3" max="3" width="19.42578125" customWidth="1"/>
  </cols>
  <sheetData>
    <row r="3" spans="2:3" x14ac:dyDescent="0.25">
      <c r="B3" t="s">
        <v>6</v>
      </c>
      <c r="C3" t="s">
        <v>92</v>
      </c>
    </row>
    <row r="4" spans="2:3" x14ac:dyDescent="0.25">
      <c r="B4" t="s">
        <v>44</v>
      </c>
      <c r="C4" t="s">
        <v>93</v>
      </c>
    </row>
    <row r="5" spans="2:3" x14ac:dyDescent="0.25">
      <c r="B5" t="s">
        <v>45</v>
      </c>
      <c r="C5" t="s">
        <v>94</v>
      </c>
    </row>
    <row r="7" spans="2:3" x14ac:dyDescent="0.25">
      <c r="B7" t="s">
        <v>7</v>
      </c>
    </row>
    <row r="8" spans="2:3" x14ac:dyDescent="0.25">
      <c r="B8" t="s">
        <v>46</v>
      </c>
    </row>
    <row r="9" spans="2:3" x14ac:dyDescent="0.25">
      <c r="B9" t="s">
        <v>47</v>
      </c>
    </row>
    <row r="10" spans="2:3" x14ac:dyDescent="0.25">
      <c r="B10" t="s">
        <v>12</v>
      </c>
    </row>
    <row r="11" spans="2:3" x14ac:dyDescent="0.25">
      <c r="B11" t="s">
        <v>48</v>
      </c>
    </row>
    <row r="13" spans="2:3" x14ac:dyDescent="0.25">
      <c r="B13" t="s">
        <v>49</v>
      </c>
    </row>
    <row r="14" spans="2:3" x14ac:dyDescent="0.25">
      <c r="B14" t="s">
        <v>50</v>
      </c>
    </row>
    <row r="15" spans="2:3" x14ac:dyDescent="0.25">
      <c r="B15" t="s">
        <v>51</v>
      </c>
    </row>
    <row r="16" spans="2:3" x14ac:dyDescent="0.25">
      <c r="B16" t="s">
        <v>52</v>
      </c>
    </row>
    <row r="17" spans="2:2" x14ac:dyDescent="0.25">
      <c r="B17" t="s">
        <v>53</v>
      </c>
    </row>
    <row r="18" spans="2:2" x14ac:dyDescent="0.25">
      <c r="B18" t="s">
        <v>54</v>
      </c>
    </row>
    <row r="20" spans="2:2" x14ac:dyDescent="0.25">
      <c r="B20" t="s">
        <v>55</v>
      </c>
    </row>
    <row r="21" spans="2:2" x14ac:dyDescent="0.25">
      <c r="B21" t="s">
        <v>56</v>
      </c>
    </row>
    <row r="22" spans="2:2" x14ac:dyDescent="0.25">
      <c r="B22" t="s">
        <v>57</v>
      </c>
    </row>
    <row r="23" spans="2:2" x14ac:dyDescent="0.25">
      <c r="B23"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T159"/>
  <sheetViews>
    <sheetView showGridLines="0" topLeftCell="A148" zoomScaleNormal="100" zoomScaleSheetLayoutView="100" workbookViewId="0">
      <selection activeCell="L10" sqref="L10:P10"/>
    </sheetView>
  </sheetViews>
  <sheetFormatPr baseColWidth="10" defaultRowHeight="14.25" x14ac:dyDescent="0.3"/>
  <cols>
    <col min="1" max="1" width="9" style="21" customWidth="1"/>
    <col min="2" max="2" width="14.85546875" style="21" customWidth="1"/>
    <col min="3" max="3" width="3.140625" style="21" customWidth="1"/>
    <col min="4" max="4" width="10.7109375" style="21" customWidth="1"/>
    <col min="5" max="5" width="12" style="21" customWidth="1"/>
    <col min="6" max="6" width="9.42578125" style="21" customWidth="1"/>
    <col min="7" max="7" width="14.5703125" style="21" customWidth="1"/>
    <col min="8" max="10" width="9.42578125" style="21" customWidth="1"/>
    <col min="11" max="11" width="14.140625" style="21" customWidth="1"/>
    <col min="12" max="12" width="12.140625" style="21" customWidth="1"/>
    <col min="13" max="15" width="11.42578125" style="21"/>
    <col min="16" max="16" width="11.85546875" style="21" customWidth="1"/>
    <col min="17" max="16384" width="11.42578125" style="21"/>
  </cols>
  <sheetData>
    <row r="1" spans="1:17" ht="74.099999999999994" customHeight="1" thickBot="1" x14ac:dyDescent="0.35">
      <c r="A1" s="370" t="s">
        <v>124</v>
      </c>
      <c r="B1" s="371"/>
      <c r="C1" s="371"/>
      <c r="D1" s="371"/>
      <c r="E1" s="371"/>
      <c r="F1" s="371"/>
      <c r="G1" s="371"/>
      <c r="H1" s="371"/>
      <c r="I1" s="371"/>
      <c r="J1" s="371"/>
      <c r="K1" s="371"/>
      <c r="L1" s="371"/>
      <c r="M1" s="371"/>
      <c r="N1" s="371"/>
      <c r="O1" s="371"/>
      <c r="P1" s="371"/>
      <c r="Q1" s="372"/>
    </row>
    <row r="2" spans="1:17" ht="18.75" customHeight="1" x14ac:dyDescent="0.3">
      <c r="A2" s="373" t="s">
        <v>119</v>
      </c>
      <c r="B2" s="374"/>
      <c r="C2" s="374"/>
      <c r="D2" s="374"/>
      <c r="E2" s="374"/>
      <c r="F2" s="374"/>
      <c r="G2" s="374"/>
      <c r="H2" s="374"/>
      <c r="I2" s="374"/>
      <c r="J2" s="374"/>
      <c r="K2" s="374"/>
      <c r="L2" s="374"/>
      <c r="M2" s="374"/>
      <c r="N2" s="374"/>
      <c r="O2" s="374"/>
      <c r="P2" s="374"/>
      <c r="Q2" s="375"/>
    </row>
    <row r="3" spans="1:17" ht="27" customHeight="1" x14ac:dyDescent="0.3">
      <c r="A3" s="380" t="s">
        <v>1</v>
      </c>
      <c r="B3" s="381"/>
      <c r="C3" s="381"/>
      <c r="D3" s="381"/>
      <c r="E3" s="381"/>
      <c r="F3" s="381"/>
      <c r="G3" s="381"/>
      <c r="H3" s="381"/>
      <c r="I3" s="381"/>
      <c r="J3" s="381"/>
      <c r="K3" s="381"/>
      <c r="L3" s="381"/>
      <c r="M3" s="381"/>
      <c r="N3" s="381"/>
      <c r="O3" s="381"/>
      <c r="P3" s="381"/>
      <c r="Q3" s="382"/>
    </row>
    <row r="4" spans="1:17" ht="18" customHeight="1" x14ac:dyDescent="0.3">
      <c r="A4" s="380" t="s">
        <v>37</v>
      </c>
      <c r="B4" s="381"/>
      <c r="C4" s="381"/>
      <c r="D4" s="381" t="s">
        <v>113</v>
      </c>
      <c r="E4" s="381"/>
      <c r="F4" s="381"/>
      <c r="G4" s="369" t="s">
        <v>2</v>
      </c>
      <c r="H4" s="369"/>
      <c r="I4" s="369"/>
      <c r="J4" s="369"/>
      <c r="K4" s="369" t="s">
        <v>99</v>
      </c>
      <c r="L4" s="369"/>
      <c r="M4" s="369"/>
      <c r="N4" s="369"/>
      <c r="O4" s="369" t="s">
        <v>316</v>
      </c>
      <c r="P4" s="369"/>
      <c r="Q4" s="383"/>
    </row>
    <row r="5" spans="1:17" s="22" customFormat="1" ht="51" customHeight="1" x14ac:dyDescent="0.3">
      <c r="A5" s="376" t="s">
        <v>122</v>
      </c>
      <c r="B5" s="377"/>
      <c r="C5" s="377"/>
      <c r="D5" s="384" t="s">
        <v>317</v>
      </c>
      <c r="E5" s="384"/>
      <c r="F5" s="384"/>
      <c r="G5" s="377" t="s">
        <v>318</v>
      </c>
      <c r="H5" s="377"/>
      <c r="I5" s="377"/>
      <c r="J5" s="377"/>
      <c r="K5" s="377" t="s">
        <v>319</v>
      </c>
      <c r="L5" s="377"/>
      <c r="M5" s="377"/>
      <c r="N5" s="377"/>
      <c r="O5" s="378">
        <f>+L61+L91+L113</f>
        <v>82649009.390000001</v>
      </c>
      <c r="P5" s="378"/>
      <c r="Q5" s="379"/>
    </row>
    <row r="6" spans="1:17" ht="17.25" customHeight="1" x14ac:dyDescent="0.3">
      <c r="A6" s="391" t="s">
        <v>3</v>
      </c>
      <c r="B6" s="392"/>
      <c r="C6" s="392"/>
      <c r="D6" s="392"/>
      <c r="E6" s="392"/>
      <c r="F6" s="392"/>
      <c r="G6" s="392"/>
      <c r="H6" s="392"/>
      <c r="I6" s="392"/>
      <c r="J6" s="392"/>
      <c r="K6" s="392"/>
      <c r="L6" s="392"/>
      <c r="M6" s="392"/>
      <c r="N6" s="392"/>
      <c r="O6" s="392"/>
      <c r="P6" s="392"/>
      <c r="Q6" s="393"/>
    </row>
    <row r="7" spans="1:17" x14ac:dyDescent="0.3">
      <c r="A7" s="10"/>
      <c r="B7" s="394" t="s">
        <v>40</v>
      </c>
      <c r="C7" s="395"/>
      <c r="D7" s="395"/>
      <c r="E7" s="395"/>
      <c r="F7" s="395"/>
      <c r="G7" s="396"/>
      <c r="H7" s="11"/>
      <c r="I7" s="11"/>
      <c r="J7" s="11"/>
      <c r="K7" s="397" t="s">
        <v>38</v>
      </c>
      <c r="L7" s="398"/>
      <c r="M7" s="398"/>
      <c r="N7" s="398"/>
      <c r="O7" s="398"/>
      <c r="P7" s="399"/>
      <c r="Q7" s="12"/>
    </row>
    <row r="8" spans="1:17" ht="45" customHeight="1" x14ac:dyDescent="0.3">
      <c r="A8" s="10"/>
      <c r="B8" s="13" t="s">
        <v>127</v>
      </c>
      <c r="C8" s="385" t="s">
        <v>128</v>
      </c>
      <c r="D8" s="385"/>
      <c r="E8" s="385"/>
      <c r="F8" s="385"/>
      <c r="G8" s="386"/>
      <c r="H8" s="247"/>
      <c r="I8" s="247"/>
      <c r="J8" s="247"/>
      <c r="K8" s="13" t="s">
        <v>132</v>
      </c>
      <c r="L8" s="387" t="s">
        <v>133</v>
      </c>
      <c r="M8" s="387"/>
      <c r="N8" s="387"/>
      <c r="O8" s="387"/>
      <c r="P8" s="388"/>
      <c r="Q8" s="14"/>
    </row>
    <row r="9" spans="1:17" ht="30.75" customHeight="1" x14ac:dyDescent="0.3">
      <c r="A9" s="10"/>
      <c r="B9" s="15" t="s">
        <v>129</v>
      </c>
      <c r="C9" s="385" t="s">
        <v>130</v>
      </c>
      <c r="D9" s="385"/>
      <c r="E9" s="385"/>
      <c r="F9" s="385"/>
      <c r="G9" s="386"/>
      <c r="H9" s="11"/>
      <c r="I9" s="11"/>
      <c r="J9" s="11"/>
      <c r="K9" s="13" t="s">
        <v>101</v>
      </c>
      <c r="L9" s="389" t="s">
        <v>134</v>
      </c>
      <c r="M9" s="389"/>
      <c r="N9" s="389"/>
      <c r="O9" s="389"/>
      <c r="P9" s="390"/>
      <c r="Q9" s="14"/>
    </row>
    <row r="10" spans="1:17" ht="38.25" customHeight="1" x14ac:dyDescent="0.3">
      <c r="A10" s="10"/>
      <c r="B10" s="16" t="s">
        <v>42</v>
      </c>
      <c r="C10" s="420" t="s">
        <v>131</v>
      </c>
      <c r="D10" s="420"/>
      <c r="E10" s="420"/>
      <c r="F10" s="420"/>
      <c r="G10" s="421"/>
      <c r="H10" s="17"/>
      <c r="I10" s="17"/>
      <c r="J10" s="17"/>
      <c r="K10" s="18" t="s">
        <v>102</v>
      </c>
      <c r="L10" s="422" t="s">
        <v>135</v>
      </c>
      <c r="M10" s="422"/>
      <c r="N10" s="422"/>
      <c r="O10" s="422"/>
      <c r="P10" s="423"/>
      <c r="Q10" s="14"/>
    </row>
    <row r="11" spans="1:17" ht="6" customHeight="1" x14ac:dyDescent="0.3">
      <c r="A11" s="19"/>
      <c r="B11" s="20"/>
      <c r="C11" s="20"/>
      <c r="D11" s="20"/>
      <c r="E11" s="20"/>
      <c r="F11" s="248"/>
      <c r="G11" s="248"/>
      <c r="H11" s="248"/>
      <c r="I11" s="248"/>
      <c r="J11" s="248"/>
      <c r="K11" s="248"/>
      <c r="L11" s="248"/>
      <c r="Q11" s="14"/>
    </row>
    <row r="12" spans="1:17" ht="19.5" customHeight="1" x14ac:dyDescent="0.3">
      <c r="A12" s="391" t="s">
        <v>109</v>
      </c>
      <c r="B12" s="392"/>
      <c r="C12" s="392"/>
      <c r="D12" s="392"/>
      <c r="E12" s="392"/>
      <c r="F12" s="392"/>
      <c r="G12" s="392"/>
      <c r="H12" s="392"/>
      <c r="I12" s="392"/>
      <c r="J12" s="392"/>
      <c r="K12" s="392"/>
      <c r="L12" s="392"/>
      <c r="M12" s="392"/>
      <c r="N12" s="392"/>
      <c r="O12" s="392"/>
      <c r="P12" s="392"/>
      <c r="Q12" s="393"/>
    </row>
    <row r="13" spans="1:17" ht="6" customHeight="1" x14ac:dyDescent="0.3">
      <c r="A13" s="10"/>
      <c r="Q13" s="14"/>
    </row>
    <row r="14" spans="1:17" x14ac:dyDescent="0.3">
      <c r="A14" s="322" t="s">
        <v>43</v>
      </c>
      <c r="B14" s="323"/>
      <c r="C14" s="323"/>
      <c r="D14" s="323"/>
      <c r="E14" s="323"/>
      <c r="F14" s="323"/>
      <c r="G14" s="323"/>
      <c r="H14" s="323"/>
      <c r="I14" s="323"/>
      <c r="J14" s="323"/>
      <c r="K14" s="323"/>
      <c r="L14" s="323"/>
      <c r="M14" s="323"/>
      <c r="N14" s="323"/>
      <c r="O14" s="323"/>
      <c r="P14" s="323"/>
      <c r="Q14" s="324"/>
    </row>
    <row r="15" spans="1:17" x14ac:dyDescent="0.3">
      <c r="A15" s="424" t="s">
        <v>110</v>
      </c>
      <c r="B15" s="425"/>
      <c r="C15" s="425"/>
      <c r="D15" s="425"/>
      <c r="E15" s="425"/>
      <c r="F15" s="425" t="s">
        <v>111</v>
      </c>
      <c r="G15" s="425"/>
      <c r="H15" s="425"/>
      <c r="I15" s="425"/>
      <c r="J15" s="425" t="s">
        <v>112</v>
      </c>
      <c r="K15" s="425"/>
      <c r="L15" s="425"/>
      <c r="M15" s="425"/>
      <c r="N15" s="425" t="s">
        <v>105</v>
      </c>
      <c r="O15" s="425"/>
      <c r="P15" s="425"/>
      <c r="Q15" s="426"/>
    </row>
    <row r="16" spans="1:17" s="11" customFormat="1" ht="45" customHeight="1" x14ac:dyDescent="0.25">
      <c r="A16" s="412" t="s">
        <v>320</v>
      </c>
      <c r="B16" s="413"/>
      <c r="C16" s="413"/>
      <c r="D16" s="413"/>
      <c r="E16" s="413"/>
      <c r="F16" s="402" t="s">
        <v>321</v>
      </c>
      <c r="G16" s="403"/>
      <c r="H16" s="403"/>
      <c r="I16" s="416"/>
      <c r="J16" s="418" t="s">
        <v>322</v>
      </c>
      <c r="K16" s="403"/>
      <c r="L16" s="403"/>
      <c r="M16" s="416"/>
      <c r="N16" s="402" t="s">
        <v>323</v>
      </c>
      <c r="O16" s="403"/>
      <c r="P16" s="403"/>
      <c r="Q16" s="404"/>
    </row>
    <row r="17" spans="1:17" s="11" customFormat="1" ht="45" customHeight="1" x14ac:dyDescent="0.25">
      <c r="A17" s="414"/>
      <c r="B17" s="415"/>
      <c r="C17" s="415"/>
      <c r="D17" s="415"/>
      <c r="E17" s="415"/>
      <c r="F17" s="405"/>
      <c r="G17" s="406"/>
      <c r="H17" s="406"/>
      <c r="I17" s="417"/>
      <c r="J17" s="419"/>
      <c r="K17" s="406"/>
      <c r="L17" s="406"/>
      <c r="M17" s="417"/>
      <c r="N17" s="405"/>
      <c r="O17" s="406"/>
      <c r="P17" s="406"/>
      <c r="Q17" s="407"/>
    </row>
    <row r="18" spans="1:17" s="23" customFormat="1" ht="25.5" customHeight="1" x14ac:dyDescent="0.25">
      <c r="A18" s="408" t="s">
        <v>8</v>
      </c>
      <c r="B18" s="409"/>
      <c r="C18" s="409"/>
      <c r="D18" s="410" t="s">
        <v>324</v>
      </c>
      <c r="E18" s="410"/>
      <c r="F18" s="410"/>
      <c r="G18" s="410"/>
      <c r="H18" s="410"/>
      <c r="I18" s="410"/>
      <c r="J18" s="410"/>
      <c r="K18" s="410"/>
      <c r="L18" s="410"/>
      <c r="M18" s="410"/>
      <c r="N18" s="410"/>
      <c r="O18" s="410"/>
      <c r="P18" s="410"/>
      <c r="Q18" s="411"/>
    </row>
    <row r="19" spans="1:17" ht="10.5" customHeight="1" x14ac:dyDescent="0.3">
      <c r="A19" s="24"/>
      <c r="B19" s="249"/>
      <c r="C19" s="249"/>
      <c r="D19" s="250"/>
      <c r="E19" s="250"/>
      <c r="F19" s="250"/>
      <c r="G19" s="250"/>
      <c r="H19" s="250"/>
      <c r="I19" s="250"/>
      <c r="J19" s="250"/>
      <c r="K19" s="250"/>
      <c r="L19" s="250"/>
      <c r="M19" s="250"/>
      <c r="N19" s="250"/>
      <c r="O19" s="250"/>
      <c r="P19" s="250"/>
      <c r="Q19" s="25"/>
    </row>
    <row r="20" spans="1:17" x14ac:dyDescent="0.3">
      <c r="A20" s="432" t="s">
        <v>82</v>
      </c>
      <c r="B20" s="429"/>
      <c r="C20" s="429"/>
      <c r="D20" s="429" t="s">
        <v>7</v>
      </c>
      <c r="E20" s="429"/>
      <c r="F20" s="429"/>
      <c r="G20" s="429" t="s">
        <v>115</v>
      </c>
      <c r="H20" s="429"/>
      <c r="I20" s="429"/>
      <c r="J20" s="429" t="s">
        <v>114</v>
      </c>
      <c r="K20" s="429"/>
      <c r="L20" s="429"/>
      <c r="M20" s="429"/>
      <c r="N20" s="429" t="s">
        <v>116</v>
      </c>
      <c r="O20" s="429"/>
      <c r="P20" s="429"/>
      <c r="Q20" s="430"/>
    </row>
    <row r="21" spans="1:17" s="17" customFormat="1" ht="81.75" customHeight="1" x14ac:dyDescent="0.25">
      <c r="A21" s="364" t="s">
        <v>44</v>
      </c>
      <c r="B21" s="365"/>
      <c r="C21" s="365"/>
      <c r="D21" s="365" t="s">
        <v>47</v>
      </c>
      <c r="E21" s="366"/>
      <c r="F21" s="366"/>
      <c r="G21" s="366"/>
      <c r="H21" s="366"/>
      <c r="I21" s="366"/>
      <c r="J21" s="433" t="s">
        <v>330</v>
      </c>
      <c r="K21" s="434"/>
      <c r="L21" s="434"/>
      <c r="M21" s="434"/>
      <c r="N21" s="367" t="s">
        <v>329</v>
      </c>
      <c r="O21" s="366"/>
      <c r="P21" s="366"/>
      <c r="Q21" s="368"/>
    </row>
    <row r="22" spans="1:17" x14ac:dyDescent="0.3">
      <c r="A22" s="26"/>
      <c r="B22" s="27"/>
      <c r="C22" s="27"/>
      <c r="D22" s="27"/>
      <c r="E22" s="27"/>
      <c r="F22" s="27"/>
      <c r="G22" s="27"/>
      <c r="H22" s="27"/>
      <c r="I22" s="27"/>
      <c r="J22" s="27"/>
      <c r="K22" s="27"/>
      <c r="L22" s="27"/>
      <c r="M22" s="27"/>
      <c r="N22" s="27"/>
      <c r="O22" s="27"/>
      <c r="P22" s="27"/>
      <c r="Q22" s="28"/>
    </row>
    <row r="23" spans="1:17" x14ac:dyDescent="0.3">
      <c r="A23" s="322" t="s">
        <v>60</v>
      </c>
      <c r="B23" s="323"/>
      <c r="C23" s="323"/>
      <c r="D23" s="323"/>
      <c r="E23" s="323"/>
      <c r="F23" s="323"/>
      <c r="G23" s="323"/>
      <c r="H23" s="323"/>
      <c r="I23" s="323"/>
      <c r="J23" s="323"/>
      <c r="K23" s="323"/>
      <c r="L23" s="323"/>
      <c r="M23" s="323"/>
      <c r="N23" s="323"/>
      <c r="O23" s="323"/>
      <c r="P23" s="323"/>
      <c r="Q23" s="324"/>
    </row>
    <row r="24" spans="1:17" x14ac:dyDescent="0.3">
      <c r="A24" s="431" t="s">
        <v>110</v>
      </c>
      <c r="B24" s="369"/>
      <c r="C24" s="369"/>
      <c r="D24" s="369"/>
      <c r="E24" s="369"/>
      <c r="F24" s="369" t="s">
        <v>111</v>
      </c>
      <c r="G24" s="369"/>
      <c r="H24" s="369"/>
      <c r="I24" s="369"/>
      <c r="J24" s="369" t="s">
        <v>112</v>
      </c>
      <c r="K24" s="369"/>
      <c r="L24" s="369"/>
      <c r="M24" s="369"/>
      <c r="N24" s="369" t="s">
        <v>105</v>
      </c>
      <c r="O24" s="369"/>
      <c r="P24" s="369"/>
      <c r="Q24" s="383"/>
    </row>
    <row r="25" spans="1:17" s="29" customFormat="1" ht="50.1" customHeight="1" x14ac:dyDescent="0.25">
      <c r="A25" s="400" t="s">
        <v>325</v>
      </c>
      <c r="B25" s="401"/>
      <c r="C25" s="401"/>
      <c r="D25" s="401"/>
      <c r="E25" s="401"/>
      <c r="F25" s="365" t="s">
        <v>326</v>
      </c>
      <c r="G25" s="365"/>
      <c r="H25" s="365"/>
      <c r="I25" s="365"/>
      <c r="J25" s="365" t="s">
        <v>327</v>
      </c>
      <c r="K25" s="366"/>
      <c r="L25" s="366"/>
      <c r="M25" s="366"/>
      <c r="N25" s="365" t="s">
        <v>328</v>
      </c>
      <c r="O25" s="366"/>
      <c r="P25" s="366"/>
      <c r="Q25" s="368"/>
    </row>
    <row r="26" spans="1:17" s="29" customFormat="1" ht="50.1" customHeight="1" x14ac:dyDescent="0.25">
      <c r="A26" s="400"/>
      <c r="B26" s="401"/>
      <c r="C26" s="401"/>
      <c r="D26" s="401"/>
      <c r="E26" s="401"/>
      <c r="F26" s="365"/>
      <c r="G26" s="365"/>
      <c r="H26" s="365"/>
      <c r="I26" s="365"/>
      <c r="J26" s="366"/>
      <c r="K26" s="366"/>
      <c r="L26" s="366"/>
      <c r="M26" s="366"/>
      <c r="N26" s="366"/>
      <c r="O26" s="366"/>
      <c r="P26" s="366"/>
      <c r="Q26" s="368"/>
    </row>
    <row r="27" spans="1:17" ht="21.75" customHeight="1" x14ac:dyDescent="0.3">
      <c r="A27" s="325" t="s">
        <v>8</v>
      </c>
      <c r="B27" s="326"/>
      <c r="C27" s="326"/>
      <c r="D27" s="327" t="s">
        <v>324</v>
      </c>
      <c r="E27" s="327"/>
      <c r="F27" s="327"/>
      <c r="G27" s="327"/>
      <c r="H27" s="327"/>
      <c r="I27" s="327"/>
      <c r="J27" s="327"/>
      <c r="K27" s="327"/>
      <c r="L27" s="327"/>
      <c r="M27" s="327"/>
      <c r="N27" s="327"/>
      <c r="O27" s="327"/>
      <c r="P27" s="327"/>
      <c r="Q27" s="328"/>
    </row>
    <row r="28" spans="1:17" s="27" customFormat="1" x14ac:dyDescent="0.3">
      <c r="A28" s="30"/>
      <c r="B28" s="31"/>
      <c r="C28" s="31"/>
      <c r="D28" s="32"/>
      <c r="E28" s="32"/>
      <c r="F28" s="32"/>
      <c r="G28" s="32"/>
      <c r="H28" s="32"/>
      <c r="I28" s="32"/>
      <c r="J28" s="32"/>
      <c r="K28" s="32"/>
      <c r="L28" s="32"/>
      <c r="M28" s="32"/>
      <c r="N28" s="32"/>
      <c r="O28" s="32"/>
      <c r="P28" s="32"/>
      <c r="Q28" s="251"/>
    </row>
    <row r="29" spans="1:17" ht="15.75" customHeight="1" x14ac:dyDescent="0.3">
      <c r="A29" s="441" t="s">
        <v>82</v>
      </c>
      <c r="B29" s="362"/>
      <c r="C29" s="362"/>
      <c r="D29" s="362" t="s">
        <v>7</v>
      </c>
      <c r="E29" s="362"/>
      <c r="F29" s="362"/>
      <c r="G29" s="362" t="s">
        <v>115</v>
      </c>
      <c r="H29" s="362"/>
      <c r="I29" s="362"/>
      <c r="J29" s="362" t="s">
        <v>114</v>
      </c>
      <c r="K29" s="362"/>
      <c r="L29" s="362"/>
      <c r="M29" s="362"/>
      <c r="N29" s="362" t="s">
        <v>116</v>
      </c>
      <c r="O29" s="362"/>
      <c r="P29" s="362"/>
      <c r="Q29" s="363"/>
    </row>
    <row r="30" spans="1:17" s="17" customFormat="1" ht="104.25" customHeight="1" x14ac:dyDescent="0.25">
      <c r="A30" s="364" t="s">
        <v>44</v>
      </c>
      <c r="B30" s="365"/>
      <c r="C30" s="365"/>
      <c r="D30" s="365" t="s">
        <v>46</v>
      </c>
      <c r="E30" s="365"/>
      <c r="F30" s="365"/>
      <c r="G30" s="366"/>
      <c r="H30" s="366"/>
      <c r="I30" s="366"/>
      <c r="J30" s="367" t="s">
        <v>331</v>
      </c>
      <c r="K30" s="365"/>
      <c r="L30" s="365"/>
      <c r="M30" s="365"/>
      <c r="N30" s="367" t="s">
        <v>332</v>
      </c>
      <c r="O30" s="366"/>
      <c r="P30" s="366"/>
      <c r="Q30" s="368"/>
    </row>
    <row r="31" spans="1:17" x14ac:dyDescent="0.3">
      <c r="A31" s="322" t="s">
        <v>61</v>
      </c>
      <c r="B31" s="323"/>
      <c r="C31" s="323"/>
      <c r="D31" s="323"/>
      <c r="E31" s="323"/>
      <c r="F31" s="323"/>
      <c r="G31" s="323"/>
      <c r="H31" s="323"/>
      <c r="I31" s="323"/>
      <c r="J31" s="323"/>
      <c r="K31" s="323"/>
      <c r="L31" s="323"/>
      <c r="M31" s="323"/>
      <c r="N31" s="323"/>
      <c r="O31" s="323"/>
      <c r="P31" s="323"/>
      <c r="Q31" s="324"/>
    </row>
    <row r="32" spans="1:17" ht="15.75" customHeight="1" x14ac:dyDescent="0.3">
      <c r="A32" s="431" t="s">
        <v>110</v>
      </c>
      <c r="B32" s="369"/>
      <c r="C32" s="369"/>
      <c r="D32" s="369"/>
      <c r="E32" s="369"/>
      <c r="F32" s="369" t="s">
        <v>111</v>
      </c>
      <c r="G32" s="369"/>
      <c r="H32" s="369"/>
      <c r="I32" s="369"/>
      <c r="J32" s="369" t="s">
        <v>112</v>
      </c>
      <c r="K32" s="369"/>
      <c r="L32" s="369"/>
      <c r="M32" s="369"/>
      <c r="N32" s="369" t="s">
        <v>105</v>
      </c>
      <c r="O32" s="369"/>
      <c r="P32" s="369"/>
      <c r="Q32" s="383"/>
    </row>
    <row r="33" spans="1:17" s="29" customFormat="1" ht="50.1" customHeight="1" x14ac:dyDescent="0.25">
      <c r="A33" s="364" t="s">
        <v>333</v>
      </c>
      <c r="B33" s="366"/>
      <c r="C33" s="366"/>
      <c r="D33" s="366"/>
      <c r="E33" s="366"/>
      <c r="F33" s="365" t="s">
        <v>341</v>
      </c>
      <c r="G33" s="366"/>
      <c r="H33" s="366"/>
      <c r="I33" s="366"/>
      <c r="J33" s="365" t="s">
        <v>369</v>
      </c>
      <c r="K33" s="365"/>
      <c r="L33" s="365"/>
      <c r="M33" s="365"/>
      <c r="N33" s="365" t="s">
        <v>343</v>
      </c>
      <c r="O33" s="366"/>
      <c r="P33" s="366"/>
      <c r="Q33" s="368"/>
    </row>
    <row r="34" spans="1:17" s="29" customFormat="1" ht="50.1" customHeight="1" x14ac:dyDescent="0.25">
      <c r="A34" s="435"/>
      <c r="B34" s="436"/>
      <c r="C34" s="436"/>
      <c r="D34" s="436"/>
      <c r="E34" s="436"/>
      <c r="F34" s="436"/>
      <c r="G34" s="436"/>
      <c r="H34" s="436"/>
      <c r="I34" s="436"/>
      <c r="J34" s="437"/>
      <c r="K34" s="437"/>
      <c r="L34" s="437"/>
      <c r="M34" s="437"/>
      <c r="N34" s="436"/>
      <c r="O34" s="436"/>
      <c r="P34" s="436"/>
      <c r="Q34" s="438"/>
    </row>
    <row r="35" spans="1:17" ht="21.75" customHeight="1" x14ac:dyDescent="0.3">
      <c r="A35" s="439" t="s">
        <v>8</v>
      </c>
      <c r="B35" s="440"/>
      <c r="C35" s="440"/>
      <c r="D35" s="410" t="s">
        <v>125</v>
      </c>
      <c r="E35" s="410"/>
      <c r="F35" s="410"/>
      <c r="G35" s="410"/>
      <c r="H35" s="410"/>
      <c r="I35" s="410"/>
      <c r="J35" s="410"/>
      <c r="K35" s="410"/>
      <c r="L35" s="410"/>
      <c r="M35" s="410"/>
      <c r="N35" s="410"/>
      <c r="O35" s="410"/>
      <c r="P35" s="410"/>
      <c r="Q35" s="411"/>
    </row>
    <row r="36" spans="1:17" ht="7.5" customHeight="1" x14ac:dyDescent="0.3">
      <c r="A36" s="33"/>
      <c r="B36" s="34"/>
      <c r="C36" s="34"/>
      <c r="D36" s="35"/>
      <c r="E36" s="35"/>
      <c r="F36" s="35"/>
      <c r="G36" s="35"/>
      <c r="H36" s="35"/>
      <c r="I36" s="35"/>
      <c r="J36" s="35"/>
      <c r="K36" s="35"/>
      <c r="L36" s="35"/>
      <c r="M36" s="35"/>
      <c r="N36" s="35"/>
      <c r="O36" s="35"/>
      <c r="P36" s="35"/>
      <c r="Q36" s="36"/>
    </row>
    <row r="37" spans="1:17" ht="15.75" customHeight="1" x14ac:dyDescent="0.3">
      <c r="A37" s="432" t="s">
        <v>82</v>
      </c>
      <c r="B37" s="429"/>
      <c r="C37" s="429"/>
      <c r="D37" s="429" t="s">
        <v>7</v>
      </c>
      <c r="E37" s="429"/>
      <c r="F37" s="429"/>
      <c r="G37" s="429" t="s">
        <v>115</v>
      </c>
      <c r="H37" s="429"/>
      <c r="I37" s="429"/>
      <c r="J37" s="429" t="s">
        <v>114</v>
      </c>
      <c r="K37" s="429"/>
      <c r="L37" s="429"/>
      <c r="M37" s="429"/>
      <c r="N37" s="429" t="s">
        <v>116</v>
      </c>
      <c r="O37" s="429"/>
      <c r="P37" s="429"/>
      <c r="Q37" s="430"/>
    </row>
    <row r="38" spans="1:17" s="17" customFormat="1" ht="99.75" customHeight="1" x14ac:dyDescent="0.25">
      <c r="A38" s="364" t="s">
        <v>45</v>
      </c>
      <c r="B38" s="365"/>
      <c r="C38" s="365"/>
      <c r="D38" s="365" t="s">
        <v>48</v>
      </c>
      <c r="E38" s="365"/>
      <c r="F38" s="365"/>
      <c r="G38" s="442"/>
      <c r="H38" s="442"/>
      <c r="I38" s="442"/>
      <c r="J38" s="443" t="s">
        <v>334</v>
      </c>
      <c r="K38" s="377"/>
      <c r="L38" s="377"/>
      <c r="M38" s="377"/>
      <c r="N38" s="443" t="s">
        <v>335</v>
      </c>
      <c r="O38" s="377"/>
      <c r="P38" s="377"/>
      <c r="Q38" s="447"/>
    </row>
    <row r="39" spans="1:17" x14ac:dyDescent="0.3">
      <c r="A39" s="322" t="s">
        <v>373</v>
      </c>
      <c r="B39" s="323"/>
      <c r="C39" s="323"/>
      <c r="D39" s="323"/>
      <c r="E39" s="323"/>
      <c r="F39" s="323"/>
      <c r="G39" s="323"/>
      <c r="H39" s="323"/>
      <c r="I39" s="323"/>
      <c r="J39" s="323"/>
      <c r="K39" s="323"/>
      <c r="L39" s="323"/>
      <c r="M39" s="323"/>
      <c r="N39" s="323"/>
      <c r="O39" s="323"/>
      <c r="P39" s="323"/>
      <c r="Q39" s="324"/>
    </row>
    <row r="40" spans="1:17" ht="15.75" customHeight="1" x14ac:dyDescent="0.3">
      <c r="A40" s="431" t="s">
        <v>110</v>
      </c>
      <c r="B40" s="369"/>
      <c r="C40" s="369"/>
      <c r="D40" s="369"/>
      <c r="E40" s="369"/>
      <c r="F40" s="369"/>
      <c r="G40" s="369"/>
      <c r="H40" s="369"/>
      <c r="I40" s="369"/>
      <c r="J40" s="369" t="s">
        <v>59</v>
      </c>
      <c r="K40" s="369"/>
      <c r="L40" s="369" t="s">
        <v>116</v>
      </c>
      <c r="M40" s="369"/>
      <c r="N40" s="369" t="s">
        <v>117</v>
      </c>
      <c r="O40" s="369"/>
      <c r="P40" s="369"/>
      <c r="Q40" s="383"/>
    </row>
    <row r="41" spans="1:17" s="20" customFormat="1" ht="27.75" customHeight="1" x14ac:dyDescent="0.25">
      <c r="A41" s="207">
        <v>1</v>
      </c>
      <c r="B41" s="445" t="s">
        <v>276</v>
      </c>
      <c r="C41" s="446"/>
      <c r="D41" s="446"/>
      <c r="E41" s="446"/>
      <c r="F41" s="446"/>
      <c r="G41" s="446"/>
      <c r="H41" s="446"/>
      <c r="I41" s="446"/>
      <c r="J41" s="365" t="s">
        <v>311</v>
      </c>
      <c r="K41" s="365"/>
      <c r="L41" s="448">
        <v>58224188.520000003</v>
      </c>
      <c r="M41" s="448"/>
      <c r="N41" s="427" t="s">
        <v>352</v>
      </c>
      <c r="O41" s="427"/>
      <c r="P41" s="427"/>
      <c r="Q41" s="428"/>
    </row>
    <row r="42" spans="1:17" s="20" customFormat="1" ht="14.25" customHeight="1" x14ac:dyDescent="0.25">
      <c r="A42" s="207">
        <v>2</v>
      </c>
      <c r="B42" s="445" t="s">
        <v>278</v>
      </c>
      <c r="C42" s="446"/>
      <c r="D42" s="446"/>
      <c r="E42" s="446"/>
      <c r="F42" s="446"/>
      <c r="G42" s="446"/>
      <c r="H42" s="446"/>
      <c r="I42" s="446"/>
      <c r="J42" s="365" t="s">
        <v>344</v>
      </c>
      <c r="K42" s="365"/>
      <c r="L42" s="448">
        <v>104909.75999999999</v>
      </c>
      <c r="M42" s="448"/>
      <c r="N42" s="427" t="s">
        <v>352</v>
      </c>
      <c r="O42" s="427"/>
      <c r="P42" s="427"/>
      <c r="Q42" s="428"/>
    </row>
    <row r="43" spans="1:17" s="20" customFormat="1" ht="14.25" customHeight="1" x14ac:dyDescent="0.25">
      <c r="A43" s="207">
        <v>3</v>
      </c>
      <c r="B43" s="445" t="s">
        <v>284</v>
      </c>
      <c r="C43" s="446"/>
      <c r="D43" s="446"/>
      <c r="E43" s="446"/>
      <c r="F43" s="446"/>
      <c r="G43" s="446"/>
      <c r="H43" s="446"/>
      <c r="I43" s="446"/>
      <c r="J43" s="365" t="s">
        <v>345</v>
      </c>
      <c r="K43" s="365"/>
      <c r="L43" s="448">
        <v>5936594</v>
      </c>
      <c r="M43" s="448"/>
      <c r="N43" s="427" t="s">
        <v>352</v>
      </c>
      <c r="O43" s="427"/>
      <c r="P43" s="427"/>
      <c r="Q43" s="428"/>
    </row>
    <row r="44" spans="1:17" s="20" customFormat="1" ht="14.25" customHeight="1" x14ac:dyDescent="0.25">
      <c r="A44" s="207">
        <v>4</v>
      </c>
      <c r="B44" s="445" t="s">
        <v>285</v>
      </c>
      <c r="C44" s="446"/>
      <c r="D44" s="446"/>
      <c r="E44" s="446"/>
      <c r="F44" s="446"/>
      <c r="G44" s="446"/>
      <c r="H44" s="446"/>
      <c r="I44" s="446"/>
      <c r="J44" s="365" t="s">
        <v>345</v>
      </c>
      <c r="K44" s="365"/>
      <c r="L44" s="448">
        <v>5717.16</v>
      </c>
      <c r="M44" s="448"/>
      <c r="N44" s="427" t="s">
        <v>352</v>
      </c>
      <c r="O44" s="427"/>
      <c r="P44" s="427"/>
      <c r="Q44" s="428"/>
    </row>
    <row r="45" spans="1:17" s="20" customFormat="1" ht="14.25" customHeight="1" x14ac:dyDescent="0.25">
      <c r="A45" s="207">
        <v>5</v>
      </c>
      <c r="B45" s="445" t="s">
        <v>287</v>
      </c>
      <c r="C45" s="446"/>
      <c r="D45" s="446"/>
      <c r="E45" s="446"/>
      <c r="F45" s="446"/>
      <c r="G45" s="446"/>
      <c r="H45" s="446"/>
      <c r="I45" s="446"/>
      <c r="J45" s="365" t="s">
        <v>345</v>
      </c>
      <c r="K45" s="365"/>
      <c r="L45" s="448">
        <v>182155.92</v>
      </c>
      <c r="M45" s="448"/>
      <c r="N45" s="427" t="s">
        <v>352</v>
      </c>
      <c r="O45" s="427"/>
      <c r="P45" s="427"/>
      <c r="Q45" s="428"/>
    </row>
    <row r="46" spans="1:17" s="20" customFormat="1" ht="14.25" customHeight="1" x14ac:dyDescent="0.25">
      <c r="A46" s="207">
        <v>6</v>
      </c>
      <c r="B46" s="445" t="s">
        <v>288</v>
      </c>
      <c r="C46" s="446"/>
      <c r="D46" s="446"/>
      <c r="E46" s="446"/>
      <c r="F46" s="446"/>
      <c r="G46" s="446"/>
      <c r="H46" s="446"/>
      <c r="I46" s="446"/>
      <c r="J46" s="365" t="s">
        <v>345</v>
      </c>
      <c r="K46" s="365"/>
      <c r="L46" s="448">
        <v>0</v>
      </c>
      <c r="M46" s="448"/>
      <c r="N46" s="427" t="s">
        <v>352</v>
      </c>
      <c r="O46" s="427"/>
      <c r="P46" s="427"/>
      <c r="Q46" s="428"/>
    </row>
    <row r="47" spans="1:17" s="20" customFormat="1" ht="14.25" customHeight="1" x14ac:dyDescent="0.25">
      <c r="A47" s="207">
        <v>7</v>
      </c>
      <c r="B47" s="445" t="s">
        <v>289</v>
      </c>
      <c r="C47" s="446"/>
      <c r="D47" s="446"/>
      <c r="E47" s="446"/>
      <c r="F47" s="446"/>
      <c r="G47" s="446"/>
      <c r="H47" s="446"/>
      <c r="I47" s="446"/>
      <c r="J47" s="365" t="s">
        <v>345</v>
      </c>
      <c r="K47" s="365"/>
      <c r="L47" s="448">
        <v>87905.52</v>
      </c>
      <c r="M47" s="448"/>
      <c r="N47" s="427" t="s">
        <v>352</v>
      </c>
      <c r="O47" s="427"/>
      <c r="P47" s="427"/>
      <c r="Q47" s="428"/>
    </row>
    <row r="48" spans="1:17" s="20" customFormat="1" ht="14.25" customHeight="1" x14ac:dyDescent="0.25">
      <c r="A48" s="207">
        <v>8</v>
      </c>
      <c r="B48" s="445" t="s">
        <v>313</v>
      </c>
      <c r="C48" s="446"/>
      <c r="D48" s="446"/>
      <c r="E48" s="446"/>
      <c r="F48" s="446"/>
      <c r="G48" s="446"/>
      <c r="H48" s="446"/>
      <c r="I48" s="446"/>
      <c r="J48" s="365" t="s">
        <v>346</v>
      </c>
      <c r="K48" s="365"/>
      <c r="L48" s="448">
        <v>389.76</v>
      </c>
      <c r="M48" s="448"/>
      <c r="N48" s="427" t="s">
        <v>352</v>
      </c>
      <c r="O48" s="427"/>
      <c r="P48" s="427"/>
      <c r="Q48" s="428"/>
    </row>
    <row r="49" spans="1:17" s="20" customFormat="1" ht="14.25" customHeight="1" x14ac:dyDescent="0.25">
      <c r="A49" s="207">
        <v>9</v>
      </c>
      <c r="B49" s="445" t="s">
        <v>290</v>
      </c>
      <c r="C49" s="446"/>
      <c r="D49" s="446"/>
      <c r="E49" s="446"/>
      <c r="F49" s="446"/>
      <c r="G49" s="446"/>
      <c r="H49" s="446"/>
      <c r="I49" s="446"/>
      <c r="J49" s="365" t="s">
        <v>347</v>
      </c>
      <c r="K49" s="365"/>
      <c r="L49" s="448">
        <v>341980.92</v>
      </c>
      <c r="M49" s="448"/>
      <c r="N49" s="427" t="s">
        <v>352</v>
      </c>
      <c r="O49" s="427"/>
      <c r="P49" s="427"/>
      <c r="Q49" s="428"/>
    </row>
    <row r="50" spans="1:17" s="20" customFormat="1" ht="14.25" customHeight="1" x14ac:dyDescent="0.25">
      <c r="A50" s="207">
        <v>10</v>
      </c>
      <c r="B50" s="445" t="s">
        <v>292</v>
      </c>
      <c r="C50" s="446"/>
      <c r="D50" s="446"/>
      <c r="E50" s="446"/>
      <c r="F50" s="446"/>
      <c r="G50" s="446"/>
      <c r="H50" s="446"/>
      <c r="I50" s="446"/>
      <c r="J50" s="365" t="s">
        <v>345</v>
      </c>
      <c r="K50" s="365"/>
      <c r="L50" s="448">
        <v>174368.52</v>
      </c>
      <c r="M50" s="448"/>
      <c r="N50" s="427" t="s">
        <v>352</v>
      </c>
      <c r="O50" s="427"/>
      <c r="P50" s="427"/>
      <c r="Q50" s="428"/>
    </row>
    <row r="51" spans="1:17" s="20" customFormat="1" ht="14.25" customHeight="1" x14ac:dyDescent="0.25">
      <c r="A51" s="207">
        <v>11</v>
      </c>
      <c r="B51" s="445" t="s">
        <v>295</v>
      </c>
      <c r="C51" s="446"/>
      <c r="D51" s="446"/>
      <c r="E51" s="446"/>
      <c r="F51" s="446"/>
      <c r="G51" s="446"/>
      <c r="H51" s="446"/>
      <c r="I51" s="446"/>
      <c r="J51" s="365" t="s">
        <v>345</v>
      </c>
      <c r="K51" s="365"/>
      <c r="L51" s="448">
        <v>157337.04</v>
      </c>
      <c r="M51" s="448"/>
      <c r="N51" s="427" t="s">
        <v>352</v>
      </c>
      <c r="O51" s="427"/>
      <c r="P51" s="427"/>
      <c r="Q51" s="428"/>
    </row>
    <row r="52" spans="1:17" s="20" customFormat="1" ht="14.25" customHeight="1" x14ac:dyDescent="0.25">
      <c r="A52" s="207">
        <v>12</v>
      </c>
      <c r="B52" s="445" t="s">
        <v>279</v>
      </c>
      <c r="C52" s="446"/>
      <c r="D52" s="446"/>
      <c r="E52" s="446"/>
      <c r="F52" s="446"/>
      <c r="G52" s="446"/>
      <c r="H52" s="446"/>
      <c r="I52" s="446"/>
      <c r="J52" s="365" t="s">
        <v>345</v>
      </c>
      <c r="K52" s="365"/>
      <c r="L52" s="448">
        <v>3330.48</v>
      </c>
      <c r="M52" s="448"/>
      <c r="N52" s="427" t="s">
        <v>352</v>
      </c>
      <c r="O52" s="427"/>
      <c r="P52" s="427"/>
      <c r="Q52" s="428"/>
    </row>
    <row r="53" spans="1:17" s="20" customFormat="1" ht="14.25" customHeight="1" x14ac:dyDescent="0.25">
      <c r="A53" s="207">
        <v>13</v>
      </c>
      <c r="B53" s="445" t="s">
        <v>298</v>
      </c>
      <c r="C53" s="446"/>
      <c r="D53" s="446"/>
      <c r="E53" s="446"/>
      <c r="F53" s="446"/>
      <c r="G53" s="446"/>
      <c r="H53" s="446"/>
      <c r="I53" s="446"/>
      <c r="J53" s="365" t="s">
        <v>345</v>
      </c>
      <c r="K53" s="365"/>
      <c r="L53" s="448">
        <v>1751.11</v>
      </c>
      <c r="M53" s="448"/>
      <c r="N53" s="427" t="s">
        <v>352</v>
      </c>
      <c r="O53" s="427"/>
      <c r="P53" s="427"/>
      <c r="Q53" s="428"/>
    </row>
    <row r="54" spans="1:17" s="20" customFormat="1" ht="14.25" customHeight="1" x14ac:dyDescent="0.25">
      <c r="A54" s="207">
        <v>14</v>
      </c>
      <c r="B54" s="445" t="s">
        <v>339</v>
      </c>
      <c r="C54" s="446"/>
      <c r="D54" s="446"/>
      <c r="E54" s="446"/>
      <c r="F54" s="446"/>
      <c r="G54" s="446"/>
      <c r="H54" s="446"/>
      <c r="I54" s="446"/>
      <c r="J54" s="365" t="s">
        <v>348</v>
      </c>
      <c r="K54" s="365"/>
      <c r="L54" s="448">
        <v>95455.96</v>
      </c>
      <c r="M54" s="448"/>
      <c r="N54" s="427" t="s">
        <v>352</v>
      </c>
      <c r="O54" s="427"/>
      <c r="P54" s="427"/>
      <c r="Q54" s="428"/>
    </row>
    <row r="55" spans="1:17" s="20" customFormat="1" ht="14.25" customHeight="1" x14ac:dyDescent="0.25">
      <c r="A55" s="207">
        <v>15</v>
      </c>
      <c r="B55" s="445" t="s">
        <v>299</v>
      </c>
      <c r="C55" s="446"/>
      <c r="D55" s="446"/>
      <c r="E55" s="446"/>
      <c r="F55" s="446"/>
      <c r="G55" s="446"/>
      <c r="H55" s="446"/>
      <c r="I55" s="446"/>
      <c r="J55" s="365" t="s">
        <v>349</v>
      </c>
      <c r="K55" s="365"/>
      <c r="L55" s="450">
        <v>138297.72</v>
      </c>
      <c r="M55" s="451"/>
      <c r="N55" s="427" t="s">
        <v>352</v>
      </c>
      <c r="O55" s="427"/>
      <c r="P55" s="427"/>
      <c r="Q55" s="428"/>
    </row>
    <row r="56" spans="1:17" s="20" customFormat="1" ht="14.25" customHeight="1" x14ac:dyDescent="0.25">
      <c r="A56" s="207">
        <v>16</v>
      </c>
      <c r="B56" s="462" t="s">
        <v>302</v>
      </c>
      <c r="C56" s="463"/>
      <c r="D56" s="463"/>
      <c r="E56" s="463"/>
      <c r="F56" s="463"/>
      <c r="G56" s="463"/>
      <c r="H56" s="463"/>
      <c r="I56" s="464"/>
      <c r="J56" s="365" t="s">
        <v>350</v>
      </c>
      <c r="K56" s="365"/>
      <c r="L56" s="450">
        <v>0</v>
      </c>
      <c r="M56" s="451"/>
      <c r="N56" s="427" t="s">
        <v>352</v>
      </c>
      <c r="O56" s="427"/>
      <c r="P56" s="427"/>
      <c r="Q56" s="428"/>
    </row>
    <row r="57" spans="1:17" s="20" customFormat="1" ht="28.5" customHeight="1" x14ac:dyDescent="0.25">
      <c r="A57" s="207">
        <v>17</v>
      </c>
      <c r="B57" s="462" t="s">
        <v>304</v>
      </c>
      <c r="C57" s="463"/>
      <c r="D57" s="463"/>
      <c r="E57" s="463"/>
      <c r="F57" s="463"/>
      <c r="G57" s="463"/>
      <c r="H57" s="463"/>
      <c r="I57" s="464"/>
      <c r="J57" s="365" t="s">
        <v>349</v>
      </c>
      <c r="K57" s="365"/>
      <c r="L57" s="450">
        <v>30093.84</v>
      </c>
      <c r="M57" s="451"/>
      <c r="N57" s="427" t="s">
        <v>352</v>
      </c>
      <c r="O57" s="427"/>
      <c r="P57" s="427"/>
      <c r="Q57" s="428"/>
    </row>
    <row r="58" spans="1:17" s="20" customFormat="1" ht="14.25" customHeight="1" x14ac:dyDescent="0.25">
      <c r="A58" s="207">
        <v>18</v>
      </c>
      <c r="B58" s="462" t="s">
        <v>305</v>
      </c>
      <c r="C58" s="463"/>
      <c r="D58" s="463"/>
      <c r="E58" s="463"/>
      <c r="F58" s="463"/>
      <c r="G58" s="463"/>
      <c r="H58" s="463"/>
      <c r="I58" s="464"/>
      <c r="J58" s="365" t="s">
        <v>349</v>
      </c>
      <c r="K58" s="365"/>
      <c r="L58" s="450">
        <v>308244.36</v>
      </c>
      <c r="M58" s="451"/>
      <c r="N58" s="427" t="s">
        <v>352</v>
      </c>
      <c r="O58" s="427"/>
      <c r="P58" s="427"/>
      <c r="Q58" s="428"/>
    </row>
    <row r="59" spans="1:17" s="20" customFormat="1" ht="27" customHeight="1" x14ac:dyDescent="0.25">
      <c r="A59" s="207">
        <v>19</v>
      </c>
      <c r="B59" s="462" t="s">
        <v>340</v>
      </c>
      <c r="C59" s="463"/>
      <c r="D59" s="463"/>
      <c r="E59" s="463"/>
      <c r="F59" s="463"/>
      <c r="G59" s="463"/>
      <c r="H59" s="463"/>
      <c r="I59" s="464"/>
      <c r="J59" s="365" t="s">
        <v>351</v>
      </c>
      <c r="K59" s="365"/>
      <c r="L59" s="450">
        <v>235329</v>
      </c>
      <c r="M59" s="451"/>
      <c r="N59" s="427" t="s">
        <v>352</v>
      </c>
      <c r="O59" s="427"/>
      <c r="P59" s="427"/>
      <c r="Q59" s="428"/>
    </row>
    <row r="60" spans="1:17" s="20" customFormat="1" ht="18" customHeight="1" x14ac:dyDescent="0.25">
      <c r="A60" s="207">
        <v>20</v>
      </c>
      <c r="B60" s="470" t="s">
        <v>308</v>
      </c>
      <c r="C60" s="471"/>
      <c r="D60" s="471"/>
      <c r="E60" s="471"/>
      <c r="F60" s="471"/>
      <c r="G60" s="471"/>
      <c r="H60" s="471"/>
      <c r="I60" s="472"/>
      <c r="J60" s="473" t="s">
        <v>311</v>
      </c>
      <c r="K60" s="474"/>
      <c r="L60" s="216"/>
      <c r="M60" s="217">
        <v>1368101.28</v>
      </c>
      <c r="N60" s="427" t="s">
        <v>352</v>
      </c>
      <c r="O60" s="427"/>
      <c r="P60" s="427"/>
      <c r="Q60" s="428"/>
    </row>
    <row r="61" spans="1:17" s="20" customFormat="1" ht="14.25" customHeight="1" x14ac:dyDescent="0.25">
      <c r="A61" s="207"/>
      <c r="B61" s="465" t="s">
        <v>281</v>
      </c>
      <c r="C61" s="466"/>
      <c r="D61" s="466"/>
      <c r="E61" s="466"/>
      <c r="F61" s="466"/>
      <c r="G61" s="466"/>
      <c r="H61" s="466"/>
      <c r="I61" s="467"/>
      <c r="J61" s="365"/>
      <c r="K61" s="365"/>
      <c r="L61" s="468">
        <f>+L41+L42+L43+L44+L45+L47+L48+L49+L50+L51+L52+L53+L54+L55+L57+L58+L59+M60</f>
        <v>67396150.870000005</v>
      </c>
      <c r="M61" s="469"/>
      <c r="N61" s="427"/>
      <c r="O61" s="427"/>
      <c r="P61" s="427"/>
      <c r="Q61" s="428"/>
    </row>
    <row r="62" spans="1:17" ht="6.75" customHeight="1" x14ac:dyDescent="0.3">
      <c r="A62" s="10"/>
      <c r="Q62" s="14"/>
    </row>
    <row r="63" spans="1:17" x14ac:dyDescent="0.3">
      <c r="A63" s="322" t="s">
        <v>62</v>
      </c>
      <c r="B63" s="323"/>
      <c r="C63" s="323"/>
      <c r="D63" s="323"/>
      <c r="E63" s="323"/>
      <c r="F63" s="323"/>
      <c r="G63" s="323"/>
      <c r="H63" s="323"/>
      <c r="I63" s="323"/>
      <c r="J63" s="323"/>
      <c r="K63" s="323"/>
      <c r="L63" s="323"/>
      <c r="M63" s="323"/>
      <c r="N63" s="323"/>
      <c r="O63" s="323"/>
      <c r="P63" s="323"/>
      <c r="Q63" s="324"/>
    </row>
    <row r="64" spans="1:17" x14ac:dyDescent="0.3">
      <c r="A64" s="431" t="s">
        <v>110</v>
      </c>
      <c r="B64" s="369"/>
      <c r="C64" s="369"/>
      <c r="D64" s="369"/>
      <c r="E64" s="369"/>
      <c r="F64" s="369" t="s">
        <v>111</v>
      </c>
      <c r="G64" s="369"/>
      <c r="H64" s="369"/>
      <c r="I64" s="369"/>
      <c r="J64" s="369" t="s">
        <v>112</v>
      </c>
      <c r="K64" s="369"/>
      <c r="L64" s="369"/>
      <c r="M64" s="369"/>
      <c r="N64" s="369" t="s">
        <v>105</v>
      </c>
      <c r="O64" s="369"/>
      <c r="P64" s="369"/>
      <c r="Q64" s="383"/>
    </row>
    <row r="65" spans="1:17" s="29" customFormat="1" ht="50.1" customHeight="1" x14ac:dyDescent="0.25">
      <c r="A65" s="364" t="s">
        <v>353</v>
      </c>
      <c r="B65" s="366"/>
      <c r="C65" s="366"/>
      <c r="D65" s="366"/>
      <c r="E65" s="366"/>
      <c r="F65" s="365" t="s">
        <v>342</v>
      </c>
      <c r="G65" s="366"/>
      <c r="H65" s="366"/>
      <c r="I65" s="366"/>
      <c r="J65" s="365" t="s">
        <v>123</v>
      </c>
      <c r="K65" s="365"/>
      <c r="L65" s="365"/>
      <c r="M65" s="365"/>
      <c r="N65" s="365" t="s">
        <v>355</v>
      </c>
      <c r="O65" s="366"/>
      <c r="P65" s="366"/>
      <c r="Q65" s="368"/>
    </row>
    <row r="66" spans="1:17" s="29" customFormat="1" ht="36.75" customHeight="1" x14ac:dyDescent="0.25">
      <c r="A66" s="444"/>
      <c r="B66" s="366"/>
      <c r="C66" s="366"/>
      <c r="D66" s="366"/>
      <c r="E66" s="366"/>
      <c r="F66" s="366"/>
      <c r="G66" s="366"/>
      <c r="H66" s="366"/>
      <c r="I66" s="366"/>
      <c r="J66" s="365"/>
      <c r="K66" s="365"/>
      <c r="L66" s="365"/>
      <c r="M66" s="365"/>
      <c r="N66" s="366"/>
      <c r="O66" s="366"/>
      <c r="P66" s="366"/>
      <c r="Q66" s="368"/>
    </row>
    <row r="67" spans="1:17" s="23" customFormat="1" ht="20.25" customHeight="1" x14ac:dyDescent="0.25">
      <c r="A67" s="424" t="s">
        <v>8</v>
      </c>
      <c r="B67" s="425"/>
      <c r="C67" s="425"/>
      <c r="D67" s="459"/>
      <c r="E67" s="459"/>
      <c r="F67" s="459"/>
      <c r="G67" s="459"/>
      <c r="H67" s="459"/>
      <c r="I67" s="459"/>
      <c r="J67" s="459"/>
      <c r="K67" s="459"/>
      <c r="L67" s="459"/>
      <c r="M67" s="459"/>
      <c r="N67" s="459"/>
      <c r="O67" s="459"/>
      <c r="P67" s="459"/>
      <c r="Q67" s="460"/>
    </row>
    <row r="68" spans="1:17" x14ac:dyDescent="0.3">
      <c r="A68" s="24"/>
      <c r="B68" s="249"/>
      <c r="C68" s="249"/>
      <c r="D68" s="250"/>
      <c r="E68" s="250"/>
      <c r="F68" s="250"/>
      <c r="G68" s="250"/>
      <c r="H68" s="250"/>
      <c r="I68" s="250"/>
      <c r="J68" s="250"/>
      <c r="K68" s="250"/>
      <c r="L68" s="250"/>
      <c r="M68" s="250"/>
      <c r="N68" s="250"/>
      <c r="O68" s="250"/>
      <c r="P68" s="250"/>
      <c r="Q68" s="25"/>
    </row>
    <row r="69" spans="1:17" ht="15.75" customHeight="1" x14ac:dyDescent="0.3">
      <c r="A69" s="432" t="s">
        <v>82</v>
      </c>
      <c r="B69" s="429"/>
      <c r="C69" s="429"/>
      <c r="D69" s="429" t="s">
        <v>7</v>
      </c>
      <c r="E69" s="429"/>
      <c r="F69" s="429"/>
      <c r="G69" s="429" t="s">
        <v>115</v>
      </c>
      <c r="H69" s="429"/>
      <c r="I69" s="429"/>
      <c r="J69" s="429" t="s">
        <v>114</v>
      </c>
      <c r="K69" s="429"/>
      <c r="L69" s="429"/>
      <c r="M69" s="429"/>
      <c r="N69" s="429" t="s">
        <v>116</v>
      </c>
      <c r="O69" s="429"/>
      <c r="P69" s="429"/>
      <c r="Q69" s="430"/>
    </row>
    <row r="70" spans="1:17" s="17" customFormat="1" ht="117.75" customHeight="1" x14ac:dyDescent="0.25">
      <c r="A70" s="364" t="s">
        <v>45</v>
      </c>
      <c r="B70" s="365"/>
      <c r="C70" s="365"/>
      <c r="D70" s="365" t="s">
        <v>48</v>
      </c>
      <c r="E70" s="365"/>
      <c r="F70" s="365"/>
      <c r="G70" s="365"/>
      <c r="H70" s="365"/>
      <c r="I70" s="365"/>
      <c r="J70" s="365" t="s">
        <v>354</v>
      </c>
      <c r="K70" s="365"/>
      <c r="L70" s="365"/>
      <c r="M70" s="365"/>
      <c r="N70" s="365" t="s">
        <v>356</v>
      </c>
      <c r="O70" s="365"/>
      <c r="P70" s="365"/>
      <c r="Q70" s="449"/>
    </row>
    <row r="71" spans="1:17" x14ac:dyDescent="0.3">
      <c r="A71" s="322" t="s">
        <v>373</v>
      </c>
      <c r="B71" s="323"/>
      <c r="C71" s="323"/>
      <c r="D71" s="323"/>
      <c r="E71" s="323"/>
      <c r="F71" s="323"/>
      <c r="G71" s="323"/>
      <c r="H71" s="323"/>
      <c r="I71" s="323"/>
      <c r="J71" s="323"/>
      <c r="K71" s="323"/>
      <c r="L71" s="323"/>
      <c r="M71" s="323"/>
      <c r="N71" s="323"/>
      <c r="O71" s="323"/>
      <c r="P71" s="323"/>
      <c r="Q71" s="324"/>
    </row>
    <row r="72" spans="1:17" x14ac:dyDescent="0.3">
      <c r="A72" s="431" t="s">
        <v>110</v>
      </c>
      <c r="B72" s="369"/>
      <c r="C72" s="369"/>
      <c r="D72" s="369"/>
      <c r="E72" s="369"/>
      <c r="F72" s="369"/>
      <c r="G72" s="369"/>
      <c r="H72" s="369"/>
      <c r="I72" s="369"/>
      <c r="J72" s="369" t="s">
        <v>59</v>
      </c>
      <c r="K72" s="369"/>
      <c r="L72" s="369" t="s">
        <v>116</v>
      </c>
      <c r="M72" s="369"/>
      <c r="N72" s="369" t="s">
        <v>117</v>
      </c>
      <c r="O72" s="369"/>
      <c r="P72" s="369"/>
      <c r="Q72" s="383"/>
    </row>
    <row r="73" spans="1:17" s="17" customFormat="1" ht="17.25" customHeight="1" x14ac:dyDescent="0.25">
      <c r="A73" s="207">
        <v>1</v>
      </c>
      <c r="B73" s="445" t="s">
        <v>312</v>
      </c>
      <c r="C73" s="445"/>
      <c r="D73" s="445"/>
      <c r="E73" s="445"/>
      <c r="F73" s="445"/>
      <c r="G73" s="445"/>
      <c r="H73" s="445"/>
      <c r="I73" s="445"/>
      <c r="J73" s="365" t="s">
        <v>345</v>
      </c>
      <c r="K73" s="365"/>
      <c r="L73" s="448">
        <v>290483.52</v>
      </c>
      <c r="M73" s="448"/>
      <c r="N73" s="445" t="s">
        <v>370</v>
      </c>
      <c r="O73" s="445"/>
      <c r="P73" s="445"/>
      <c r="Q73" s="461"/>
    </row>
    <row r="74" spans="1:17" s="17" customFormat="1" ht="17.25" customHeight="1" x14ac:dyDescent="0.25">
      <c r="A74" s="207">
        <v>2</v>
      </c>
      <c r="B74" s="445" t="s">
        <v>282</v>
      </c>
      <c r="C74" s="445"/>
      <c r="D74" s="445"/>
      <c r="E74" s="445"/>
      <c r="F74" s="445"/>
      <c r="G74" s="445"/>
      <c r="H74" s="445"/>
      <c r="I74" s="445"/>
      <c r="J74" s="365" t="s">
        <v>345</v>
      </c>
      <c r="K74" s="365"/>
      <c r="L74" s="448">
        <v>98601.12</v>
      </c>
      <c r="M74" s="448"/>
      <c r="N74" s="445" t="s">
        <v>370</v>
      </c>
      <c r="O74" s="445"/>
      <c r="P74" s="445"/>
      <c r="Q74" s="461"/>
    </row>
    <row r="75" spans="1:17" s="17" customFormat="1" ht="17.25" customHeight="1" x14ac:dyDescent="0.25">
      <c r="A75" s="207">
        <v>3</v>
      </c>
      <c r="B75" s="445" t="s">
        <v>283</v>
      </c>
      <c r="C75" s="445"/>
      <c r="D75" s="445"/>
      <c r="E75" s="445"/>
      <c r="F75" s="445"/>
      <c r="G75" s="445"/>
      <c r="H75" s="445"/>
      <c r="I75" s="445"/>
      <c r="J75" s="365" t="s">
        <v>345</v>
      </c>
      <c r="K75" s="365"/>
      <c r="L75" s="448">
        <v>23206.2</v>
      </c>
      <c r="M75" s="448"/>
      <c r="N75" s="445" t="s">
        <v>370</v>
      </c>
      <c r="O75" s="445"/>
      <c r="P75" s="445"/>
      <c r="Q75" s="461"/>
    </row>
    <row r="76" spans="1:17" s="17" customFormat="1" ht="17.25" customHeight="1" x14ac:dyDescent="0.25">
      <c r="A76" s="207">
        <v>4</v>
      </c>
      <c r="B76" s="445" t="s">
        <v>286</v>
      </c>
      <c r="C76" s="445"/>
      <c r="D76" s="445"/>
      <c r="E76" s="445"/>
      <c r="F76" s="445"/>
      <c r="G76" s="445"/>
      <c r="H76" s="445"/>
      <c r="I76" s="445"/>
      <c r="J76" s="365" t="s">
        <v>361</v>
      </c>
      <c r="K76" s="365"/>
      <c r="L76" s="448">
        <v>6854.52</v>
      </c>
      <c r="M76" s="448"/>
      <c r="N76" s="445" t="s">
        <v>370</v>
      </c>
      <c r="O76" s="445"/>
      <c r="P76" s="445"/>
      <c r="Q76" s="461"/>
    </row>
    <row r="77" spans="1:17" s="17" customFormat="1" ht="17.25" customHeight="1" x14ac:dyDescent="0.25">
      <c r="A77" s="207">
        <v>5</v>
      </c>
      <c r="B77" s="445" t="s">
        <v>357</v>
      </c>
      <c r="C77" s="445"/>
      <c r="D77" s="445"/>
      <c r="E77" s="445"/>
      <c r="F77" s="445"/>
      <c r="G77" s="445"/>
      <c r="H77" s="445"/>
      <c r="I77" s="445"/>
      <c r="J77" s="365" t="s">
        <v>349</v>
      </c>
      <c r="K77" s="365"/>
      <c r="L77" s="448">
        <v>207.6</v>
      </c>
      <c r="M77" s="448"/>
      <c r="N77" s="445" t="s">
        <v>370</v>
      </c>
      <c r="O77" s="445"/>
      <c r="P77" s="445"/>
      <c r="Q77" s="461"/>
    </row>
    <row r="78" spans="1:17" ht="17.25" customHeight="1" x14ac:dyDescent="0.3">
      <c r="A78" s="206">
        <v>6</v>
      </c>
      <c r="B78" s="457" t="s">
        <v>178</v>
      </c>
      <c r="C78" s="457"/>
      <c r="D78" s="457"/>
      <c r="E78" s="457"/>
      <c r="F78" s="457"/>
      <c r="G78" s="457"/>
      <c r="H78" s="457"/>
      <c r="I78" s="457"/>
      <c r="J78" s="385" t="s">
        <v>345</v>
      </c>
      <c r="K78" s="385"/>
      <c r="L78" s="448">
        <v>1780.32</v>
      </c>
      <c r="M78" s="448"/>
      <c r="N78" s="445" t="s">
        <v>370</v>
      </c>
      <c r="O78" s="445"/>
      <c r="P78" s="445"/>
      <c r="Q78" s="461"/>
    </row>
    <row r="79" spans="1:17" ht="17.25" customHeight="1" x14ac:dyDescent="0.3">
      <c r="A79" s="206">
        <v>7</v>
      </c>
      <c r="B79" s="457" t="s">
        <v>291</v>
      </c>
      <c r="C79" s="457"/>
      <c r="D79" s="457"/>
      <c r="E79" s="457"/>
      <c r="F79" s="457"/>
      <c r="G79" s="457"/>
      <c r="H79" s="457"/>
      <c r="I79" s="457"/>
      <c r="J79" s="365" t="s">
        <v>362</v>
      </c>
      <c r="K79" s="365"/>
      <c r="L79" s="448">
        <v>5843554.7999999998</v>
      </c>
      <c r="M79" s="448"/>
      <c r="N79" s="445" t="s">
        <v>370</v>
      </c>
      <c r="O79" s="445"/>
      <c r="P79" s="445"/>
      <c r="Q79" s="461"/>
    </row>
    <row r="80" spans="1:17" ht="17.25" customHeight="1" x14ac:dyDescent="0.3">
      <c r="A80" s="206">
        <v>8</v>
      </c>
      <c r="B80" s="457" t="s">
        <v>294</v>
      </c>
      <c r="C80" s="457"/>
      <c r="D80" s="457"/>
      <c r="E80" s="457"/>
      <c r="F80" s="457"/>
      <c r="G80" s="457"/>
      <c r="H80" s="457"/>
      <c r="I80" s="457"/>
      <c r="J80" s="365" t="s">
        <v>345</v>
      </c>
      <c r="K80" s="365"/>
      <c r="L80" s="448">
        <v>68880.960000000006</v>
      </c>
      <c r="M80" s="448"/>
      <c r="N80" s="445" t="s">
        <v>370</v>
      </c>
      <c r="O80" s="445"/>
      <c r="P80" s="445"/>
      <c r="Q80" s="461"/>
    </row>
    <row r="81" spans="1:17" ht="17.25" customHeight="1" x14ac:dyDescent="0.3">
      <c r="A81" s="209">
        <v>9</v>
      </c>
      <c r="B81" s="457" t="s">
        <v>296</v>
      </c>
      <c r="C81" s="457"/>
      <c r="D81" s="457"/>
      <c r="E81" s="457"/>
      <c r="F81" s="457"/>
      <c r="G81" s="457"/>
      <c r="H81" s="457"/>
      <c r="I81" s="457"/>
      <c r="J81" s="365" t="s">
        <v>345</v>
      </c>
      <c r="K81" s="365"/>
      <c r="L81" s="448">
        <v>42642.720000000001</v>
      </c>
      <c r="M81" s="448"/>
      <c r="N81" s="445" t="s">
        <v>370</v>
      </c>
      <c r="O81" s="445"/>
      <c r="P81" s="445"/>
      <c r="Q81" s="461"/>
    </row>
    <row r="82" spans="1:17" ht="17.25" customHeight="1" x14ac:dyDescent="0.3">
      <c r="A82" s="209">
        <v>10</v>
      </c>
      <c r="B82" s="457" t="s">
        <v>297</v>
      </c>
      <c r="C82" s="457"/>
      <c r="D82" s="457"/>
      <c r="E82" s="457"/>
      <c r="F82" s="457"/>
      <c r="G82" s="457"/>
      <c r="H82" s="457"/>
      <c r="I82" s="457"/>
      <c r="J82" s="365" t="s">
        <v>345</v>
      </c>
      <c r="K82" s="365"/>
      <c r="L82" s="448">
        <v>68476.320000000007</v>
      </c>
      <c r="M82" s="448"/>
      <c r="N82" s="445" t="s">
        <v>370</v>
      </c>
      <c r="O82" s="445"/>
      <c r="P82" s="445"/>
      <c r="Q82" s="461"/>
    </row>
    <row r="83" spans="1:17" ht="17.25" customHeight="1" x14ac:dyDescent="0.3">
      <c r="A83" s="209">
        <v>11</v>
      </c>
      <c r="B83" s="457" t="s">
        <v>358</v>
      </c>
      <c r="C83" s="457"/>
      <c r="D83" s="457"/>
      <c r="E83" s="457"/>
      <c r="F83" s="457"/>
      <c r="G83" s="457"/>
      <c r="H83" s="457"/>
      <c r="I83" s="457"/>
      <c r="J83" s="365" t="s">
        <v>345</v>
      </c>
      <c r="K83" s="365"/>
      <c r="L83" s="448">
        <v>44079.6</v>
      </c>
      <c r="M83" s="448"/>
      <c r="N83" s="445" t="s">
        <v>370</v>
      </c>
      <c r="O83" s="445"/>
      <c r="P83" s="445"/>
      <c r="Q83" s="461"/>
    </row>
    <row r="84" spans="1:17" ht="17.25" customHeight="1" x14ac:dyDescent="0.3">
      <c r="A84" s="207">
        <v>12</v>
      </c>
      <c r="B84" s="514" t="s">
        <v>194</v>
      </c>
      <c r="C84" s="515"/>
      <c r="D84" s="515"/>
      <c r="E84" s="515"/>
      <c r="F84" s="515"/>
      <c r="G84" s="515"/>
      <c r="H84" s="515"/>
      <c r="I84" s="516"/>
      <c r="J84" s="473"/>
      <c r="K84" s="474"/>
      <c r="L84" s="450">
        <v>55494.86</v>
      </c>
      <c r="M84" s="451"/>
      <c r="N84" s="445" t="s">
        <v>370</v>
      </c>
      <c r="O84" s="445"/>
      <c r="P84" s="445"/>
      <c r="Q84" s="461"/>
    </row>
    <row r="85" spans="1:17" ht="17.25" customHeight="1" x14ac:dyDescent="0.3">
      <c r="A85" s="207">
        <v>13</v>
      </c>
      <c r="B85" s="457" t="s">
        <v>359</v>
      </c>
      <c r="C85" s="457"/>
      <c r="D85" s="457"/>
      <c r="E85" s="457"/>
      <c r="F85" s="457"/>
      <c r="G85" s="457"/>
      <c r="H85" s="457"/>
      <c r="I85" s="457"/>
      <c r="J85" s="365" t="s">
        <v>349</v>
      </c>
      <c r="K85" s="365"/>
      <c r="L85" s="448">
        <v>1248919.3700000001</v>
      </c>
      <c r="M85" s="448"/>
      <c r="N85" s="445" t="s">
        <v>370</v>
      </c>
      <c r="O85" s="445"/>
      <c r="P85" s="445"/>
      <c r="Q85" s="461"/>
    </row>
    <row r="86" spans="1:17" ht="17.25" customHeight="1" x14ac:dyDescent="0.3">
      <c r="A86" s="207">
        <v>14</v>
      </c>
      <c r="B86" s="457" t="s">
        <v>301</v>
      </c>
      <c r="C86" s="457"/>
      <c r="D86" s="457"/>
      <c r="E86" s="457"/>
      <c r="F86" s="457"/>
      <c r="G86" s="457"/>
      <c r="H86" s="457"/>
      <c r="I86" s="457"/>
      <c r="J86" s="365" t="s">
        <v>349</v>
      </c>
      <c r="K86" s="365"/>
      <c r="L86" s="448">
        <v>967906.56</v>
      </c>
      <c r="M86" s="448"/>
      <c r="N86" s="445" t="s">
        <v>370</v>
      </c>
      <c r="O86" s="445"/>
      <c r="P86" s="445"/>
      <c r="Q86" s="461"/>
    </row>
    <row r="87" spans="1:17" ht="17.25" customHeight="1" x14ac:dyDescent="0.3">
      <c r="A87" s="207">
        <v>15</v>
      </c>
      <c r="B87" s="457" t="s">
        <v>280</v>
      </c>
      <c r="C87" s="457"/>
      <c r="D87" s="457"/>
      <c r="E87" s="457"/>
      <c r="F87" s="457"/>
      <c r="G87" s="457"/>
      <c r="H87" s="457"/>
      <c r="I87" s="457"/>
      <c r="J87" s="365" t="s">
        <v>349</v>
      </c>
      <c r="K87" s="365"/>
      <c r="L87" s="448">
        <v>0</v>
      </c>
      <c r="M87" s="448"/>
      <c r="N87" s="445" t="s">
        <v>370</v>
      </c>
      <c r="O87" s="445"/>
      <c r="P87" s="445"/>
      <c r="Q87" s="461"/>
    </row>
    <row r="88" spans="1:17" ht="17.25" customHeight="1" x14ac:dyDescent="0.3">
      <c r="A88" s="207">
        <v>16</v>
      </c>
      <c r="B88" s="457" t="s">
        <v>303</v>
      </c>
      <c r="C88" s="457"/>
      <c r="D88" s="457"/>
      <c r="E88" s="457"/>
      <c r="F88" s="457"/>
      <c r="G88" s="457"/>
      <c r="H88" s="457"/>
      <c r="I88" s="457"/>
      <c r="J88" s="365" t="s">
        <v>349</v>
      </c>
      <c r="K88" s="365"/>
      <c r="L88" s="448">
        <v>37282.44</v>
      </c>
      <c r="M88" s="448"/>
      <c r="N88" s="445" t="s">
        <v>370</v>
      </c>
      <c r="O88" s="445"/>
      <c r="P88" s="445"/>
      <c r="Q88" s="461"/>
    </row>
    <row r="89" spans="1:17" ht="17.25" customHeight="1" x14ac:dyDescent="0.3">
      <c r="A89" s="206">
        <v>17</v>
      </c>
      <c r="B89" s="457" t="s">
        <v>306</v>
      </c>
      <c r="C89" s="457"/>
      <c r="D89" s="457"/>
      <c r="E89" s="457"/>
      <c r="F89" s="457"/>
      <c r="G89" s="457"/>
      <c r="H89" s="457"/>
      <c r="I89" s="457"/>
      <c r="J89" s="365" t="s">
        <v>310</v>
      </c>
      <c r="K89" s="365"/>
      <c r="L89" s="448">
        <v>1492129.04</v>
      </c>
      <c r="M89" s="448"/>
      <c r="N89" s="445" t="s">
        <v>370</v>
      </c>
      <c r="O89" s="445"/>
      <c r="P89" s="445"/>
      <c r="Q89" s="461"/>
    </row>
    <row r="90" spans="1:17" ht="17.25" customHeight="1" x14ac:dyDescent="0.3">
      <c r="A90" s="206">
        <v>18</v>
      </c>
      <c r="B90" s="459" t="s">
        <v>309</v>
      </c>
      <c r="C90" s="459"/>
      <c r="D90" s="459"/>
      <c r="E90" s="459"/>
      <c r="F90" s="459"/>
      <c r="G90" s="459"/>
      <c r="H90" s="459"/>
      <c r="I90" s="459"/>
      <c r="J90" s="384" t="s">
        <v>345</v>
      </c>
      <c r="K90" s="384"/>
      <c r="L90" s="475">
        <v>27520.080000000002</v>
      </c>
      <c r="M90" s="475"/>
      <c r="N90" s="445" t="s">
        <v>370</v>
      </c>
      <c r="O90" s="445"/>
      <c r="P90" s="445"/>
      <c r="Q90" s="461"/>
    </row>
    <row r="91" spans="1:17" x14ac:dyDescent="0.3">
      <c r="A91" s="24"/>
      <c r="B91" s="476" t="s">
        <v>281</v>
      </c>
      <c r="C91" s="476"/>
      <c r="D91" s="476"/>
      <c r="E91" s="476"/>
      <c r="F91" s="476"/>
      <c r="G91" s="476"/>
      <c r="H91" s="476"/>
      <c r="I91" s="476"/>
      <c r="J91" s="250"/>
      <c r="K91" s="250"/>
      <c r="L91" s="477">
        <f>+L73+L74+L75+L76+L77+L78+L79+L80+L81+L82+L83+L84+L85+L86+L88+L89+L90</f>
        <v>10318020.029999999</v>
      </c>
      <c r="M91" s="477"/>
      <c r="N91" s="250"/>
      <c r="O91" s="250"/>
      <c r="P91" s="250"/>
      <c r="Q91" s="25"/>
    </row>
    <row r="92" spans="1:17" x14ac:dyDescent="0.3">
      <c r="A92" s="322" t="s">
        <v>63</v>
      </c>
      <c r="B92" s="323"/>
      <c r="C92" s="323"/>
      <c r="D92" s="323"/>
      <c r="E92" s="323"/>
      <c r="F92" s="323"/>
      <c r="G92" s="323"/>
      <c r="H92" s="323"/>
      <c r="I92" s="323"/>
      <c r="J92" s="323"/>
      <c r="K92" s="323"/>
      <c r="L92" s="323"/>
      <c r="M92" s="323"/>
      <c r="N92" s="323"/>
      <c r="O92" s="323"/>
      <c r="P92" s="323"/>
      <c r="Q92" s="324"/>
    </row>
    <row r="93" spans="1:17" x14ac:dyDescent="0.3">
      <c r="A93" s="431" t="s">
        <v>110</v>
      </c>
      <c r="B93" s="369"/>
      <c r="C93" s="369"/>
      <c r="D93" s="369"/>
      <c r="E93" s="369"/>
      <c r="F93" s="369" t="s">
        <v>111</v>
      </c>
      <c r="G93" s="369"/>
      <c r="H93" s="369"/>
      <c r="I93" s="369"/>
      <c r="J93" s="369" t="s">
        <v>112</v>
      </c>
      <c r="K93" s="369"/>
      <c r="L93" s="369"/>
      <c r="M93" s="369"/>
      <c r="N93" s="369" t="s">
        <v>105</v>
      </c>
      <c r="O93" s="369"/>
      <c r="P93" s="369"/>
      <c r="Q93" s="383"/>
    </row>
    <row r="94" spans="1:17" ht="42" customHeight="1" x14ac:dyDescent="0.3">
      <c r="A94" s="400" t="s">
        <v>363</v>
      </c>
      <c r="B94" s="401"/>
      <c r="C94" s="401"/>
      <c r="D94" s="401"/>
      <c r="E94" s="401"/>
      <c r="F94" s="401" t="s">
        <v>360</v>
      </c>
      <c r="G94" s="401"/>
      <c r="H94" s="401"/>
      <c r="I94" s="401"/>
      <c r="J94" s="452" t="s">
        <v>327</v>
      </c>
      <c r="K94" s="452"/>
      <c r="L94" s="452"/>
      <c r="M94" s="452"/>
      <c r="N94" s="401" t="s">
        <v>404</v>
      </c>
      <c r="O94" s="401"/>
      <c r="P94" s="401"/>
      <c r="Q94" s="453"/>
    </row>
    <row r="95" spans="1:17" ht="27" customHeight="1" x14ac:dyDescent="0.3">
      <c r="A95" s="400"/>
      <c r="B95" s="401"/>
      <c r="C95" s="401"/>
      <c r="D95" s="401"/>
      <c r="E95" s="401"/>
      <c r="F95" s="401"/>
      <c r="G95" s="401"/>
      <c r="H95" s="401"/>
      <c r="I95" s="401"/>
      <c r="J95" s="452"/>
      <c r="K95" s="452"/>
      <c r="L95" s="452"/>
      <c r="M95" s="452"/>
      <c r="N95" s="401"/>
      <c r="O95" s="401"/>
      <c r="P95" s="401"/>
      <c r="Q95" s="453"/>
    </row>
    <row r="96" spans="1:17" ht="17.25" customHeight="1" x14ac:dyDescent="0.3">
      <c r="A96" s="325" t="s">
        <v>8</v>
      </c>
      <c r="B96" s="326"/>
      <c r="C96" s="326"/>
      <c r="D96" s="327" t="s">
        <v>125</v>
      </c>
      <c r="E96" s="327"/>
      <c r="F96" s="327"/>
      <c r="G96" s="327"/>
      <c r="H96" s="327"/>
      <c r="I96" s="327"/>
      <c r="J96" s="327"/>
      <c r="K96" s="327"/>
      <c r="L96" s="327"/>
      <c r="M96" s="327"/>
      <c r="N96" s="327"/>
      <c r="O96" s="327"/>
      <c r="P96" s="327"/>
      <c r="Q96" s="328"/>
    </row>
    <row r="97" spans="1:17" s="27" customFormat="1" x14ac:dyDescent="0.3">
      <c r="A97" s="30"/>
      <c r="B97" s="31"/>
      <c r="C97" s="31"/>
      <c r="D97" s="32"/>
      <c r="E97" s="32"/>
      <c r="F97" s="32"/>
      <c r="G97" s="32"/>
      <c r="H97" s="32"/>
      <c r="I97" s="32"/>
      <c r="J97" s="32"/>
      <c r="K97" s="32"/>
      <c r="L97" s="32"/>
      <c r="M97" s="32"/>
      <c r="N97" s="32"/>
      <c r="O97" s="32"/>
      <c r="P97" s="32"/>
      <c r="Q97" s="251"/>
    </row>
    <row r="98" spans="1:17" ht="15.75" customHeight="1" x14ac:dyDescent="0.3">
      <c r="A98" s="454" t="s">
        <v>82</v>
      </c>
      <c r="B98" s="455"/>
      <c r="C98" s="455"/>
      <c r="D98" s="455" t="s">
        <v>7</v>
      </c>
      <c r="E98" s="455"/>
      <c r="F98" s="455"/>
      <c r="G98" s="455" t="s">
        <v>115</v>
      </c>
      <c r="H98" s="455"/>
      <c r="I98" s="455"/>
      <c r="J98" s="455" t="s">
        <v>114</v>
      </c>
      <c r="K98" s="455"/>
      <c r="L98" s="455"/>
      <c r="M98" s="455"/>
      <c r="N98" s="455" t="s">
        <v>116</v>
      </c>
      <c r="O98" s="455"/>
      <c r="P98" s="455"/>
      <c r="Q98" s="456"/>
    </row>
    <row r="99" spans="1:17" ht="90" customHeight="1" x14ac:dyDescent="0.3">
      <c r="A99" s="493" t="s">
        <v>45</v>
      </c>
      <c r="B99" s="385"/>
      <c r="C99" s="385"/>
      <c r="D99" s="385" t="s">
        <v>46</v>
      </c>
      <c r="E99" s="385"/>
      <c r="F99" s="385"/>
      <c r="G99" s="384"/>
      <c r="H99" s="384"/>
      <c r="I99" s="384"/>
      <c r="J99" s="377" t="s">
        <v>364</v>
      </c>
      <c r="K99" s="377"/>
      <c r="L99" s="377"/>
      <c r="M99" s="377"/>
      <c r="N99" s="377" t="s">
        <v>409</v>
      </c>
      <c r="O99" s="377"/>
      <c r="P99" s="377"/>
      <c r="Q99" s="447"/>
    </row>
    <row r="100" spans="1:17" x14ac:dyDescent="0.3">
      <c r="A100" s="322" t="s">
        <v>374</v>
      </c>
      <c r="B100" s="323"/>
      <c r="C100" s="323"/>
      <c r="D100" s="323"/>
      <c r="E100" s="323"/>
      <c r="F100" s="323"/>
      <c r="G100" s="323"/>
      <c r="H100" s="323"/>
      <c r="I100" s="323"/>
      <c r="J100" s="323"/>
      <c r="K100" s="323"/>
      <c r="L100" s="323"/>
      <c r="M100" s="323"/>
      <c r="N100" s="323"/>
      <c r="O100" s="323"/>
      <c r="P100" s="323"/>
      <c r="Q100" s="324"/>
    </row>
    <row r="101" spans="1:17" x14ac:dyDescent="0.3">
      <c r="A101" s="431" t="s">
        <v>110</v>
      </c>
      <c r="B101" s="369"/>
      <c r="C101" s="369"/>
      <c r="D101" s="369"/>
      <c r="E101" s="369"/>
      <c r="F101" s="369"/>
      <c r="G101" s="369"/>
      <c r="H101" s="369"/>
      <c r="I101" s="369"/>
      <c r="J101" s="369" t="s">
        <v>59</v>
      </c>
      <c r="K101" s="369"/>
      <c r="L101" s="369" t="s">
        <v>116</v>
      </c>
      <c r="M101" s="369"/>
      <c r="N101" s="369" t="s">
        <v>117</v>
      </c>
      <c r="O101" s="369"/>
      <c r="P101" s="369"/>
      <c r="Q101" s="383"/>
    </row>
    <row r="102" spans="1:17" ht="18" customHeight="1" x14ac:dyDescent="0.3">
      <c r="A102" s="206">
        <v>1</v>
      </c>
      <c r="B102" s="457" t="s">
        <v>277</v>
      </c>
      <c r="C102" s="457"/>
      <c r="D102" s="457"/>
      <c r="E102" s="457"/>
      <c r="F102" s="457"/>
      <c r="G102" s="457"/>
      <c r="H102" s="457"/>
      <c r="I102" s="457"/>
      <c r="J102" s="385" t="s">
        <v>350</v>
      </c>
      <c r="K102" s="385"/>
      <c r="L102" s="448">
        <v>35005.800000000003</v>
      </c>
      <c r="M102" s="448"/>
      <c r="N102" s="457" t="s">
        <v>370</v>
      </c>
      <c r="O102" s="457"/>
      <c r="P102" s="457"/>
      <c r="Q102" s="458"/>
    </row>
    <row r="103" spans="1:17" ht="18" customHeight="1" x14ac:dyDescent="0.3">
      <c r="A103" s="206">
        <v>2</v>
      </c>
      <c r="B103" s="457" t="s">
        <v>277</v>
      </c>
      <c r="C103" s="457"/>
      <c r="D103" s="457"/>
      <c r="E103" s="457"/>
      <c r="F103" s="457"/>
      <c r="G103" s="457"/>
      <c r="H103" s="457"/>
      <c r="I103" s="457"/>
      <c r="J103" s="385" t="s">
        <v>345</v>
      </c>
      <c r="K103" s="385"/>
      <c r="L103" s="448">
        <v>26083.58</v>
      </c>
      <c r="M103" s="448"/>
      <c r="N103" s="457" t="s">
        <v>370</v>
      </c>
      <c r="O103" s="457"/>
      <c r="P103" s="457"/>
      <c r="Q103" s="458"/>
    </row>
    <row r="104" spans="1:17" ht="18" customHeight="1" x14ac:dyDescent="0.3">
      <c r="A104" s="206">
        <v>3</v>
      </c>
      <c r="B104" s="514" t="s">
        <v>401</v>
      </c>
      <c r="C104" s="515"/>
      <c r="D104" s="515"/>
      <c r="E104" s="515"/>
      <c r="F104" s="515"/>
      <c r="G104" s="515"/>
      <c r="H104" s="515"/>
      <c r="I104" s="516"/>
      <c r="J104" s="385" t="s">
        <v>345</v>
      </c>
      <c r="K104" s="385"/>
      <c r="L104" s="450">
        <v>0</v>
      </c>
      <c r="M104" s="451"/>
      <c r="N104" s="457" t="s">
        <v>370</v>
      </c>
      <c r="O104" s="457"/>
      <c r="P104" s="457"/>
      <c r="Q104" s="458"/>
    </row>
    <row r="105" spans="1:17" ht="18" customHeight="1" x14ac:dyDescent="0.3">
      <c r="A105" s="206">
        <v>4</v>
      </c>
      <c r="B105" s="457" t="s">
        <v>300</v>
      </c>
      <c r="C105" s="457"/>
      <c r="D105" s="457"/>
      <c r="E105" s="457"/>
      <c r="F105" s="457"/>
      <c r="G105" s="457"/>
      <c r="H105" s="457"/>
      <c r="I105" s="457"/>
      <c r="J105" s="385" t="s">
        <v>349</v>
      </c>
      <c r="K105" s="385"/>
      <c r="L105" s="448">
        <v>307733.03999999998</v>
      </c>
      <c r="M105" s="448"/>
      <c r="N105" s="457" t="s">
        <v>370</v>
      </c>
      <c r="O105" s="457"/>
      <c r="P105" s="457"/>
      <c r="Q105" s="458"/>
    </row>
    <row r="106" spans="1:17" ht="18" customHeight="1" x14ac:dyDescent="0.3">
      <c r="A106" s="206">
        <v>5</v>
      </c>
      <c r="B106" s="457" t="s">
        <v>365</v>
      </c>
      <c r="C106" s="457"/>
      <c r="D106" s="457"/>
      <c r="E106" s="457"/>
      <c r="F106" s="457"/>
      <c r="G106" s="457"/>
      <c r="H106" s="457"/>
      <c r="I106" s="457"/>
      <c r="J106" s="385" t="s">
        <v>349</v>
      </c>
      <c r="K106" s="385"/>
      <c r="L106" s="448">
        <v>1946.98</v>
      </c>
      <c r="M106" s="448"/>
      <c r="N106" s="457" t="s">
        <v>370</v>
      </c>
      <c r="O106" s="457"/>
      <c r="P106" s="457"/>
      <c r="Q106" s="458"/>
    </row>
    <row r="107" spans="1:17" ht="18" customHeight="1" x14ac:dyDescent="0.3">
      <c r="A107" s="206">
        <v>6</v>
      </c>
      <c r="B107" s="457" t="s">
        <v>366</v>
      </c>
      <c r="C107" s="457"/>
      <c r="D107" s="457"/>
      <c r="E107" s="457"/>
      <c r="F107" s="457"/>
      <c r="G107" s="457"/>
      <c r="H107" s="457"/>
      <c r="I107" s="457"/>
      <c r="J107" s="385" t="s">
        <v>349</v>
      </c>
      <c r="K107" s="385"/>
      <c r="L107" s="448">
        <v>2868943.63</v>
      </c>
      <c r="M107" s="448"/>
      <c r="N107" s="457" t="s">
        <v>370</v>
      </c>
      <c r="O107" s="457"/>
      <c r="P107" s="457"/>
      <c r="Q107" s="458"/>
    </row>
    <row r="108" spans="1:17" ht="18" customHeight="1" x14ac:dyDescent="0.3">
      <c r="A108" s="206">
        <v>7</v>
      </c>
      <c r="B108" s="457" t="s">
        <v>367</v>
      </c>
      <c r="C108" s="457"/>
      <c r="D108" s="457"/>
      <c r="E108" s="457"/>
      <c r="F108" s="457"/>
      <c r="G108" s="457"/>
      <c r="H108" s="457"/>
      <c r="I108" s="457"/>
      <c r="J108" s="385" t="s">
        <v>311</v>
      </c>
      <c r="K108" s="385"/>
      <c r="L108" s="448">
        <v>735558.71</v>
      </c>
      <c r="M108" s="448"/>
      <c r="N108" s="457" t="s">
        <v>370</v>
      </c>
      <c r="O108" s="457"/>
      <c r="P108" s="457"/>
      <c r="Q108" s="458"/>
    </row>
    <row r="109" spans="1:17" ht="18" customHeight="1" x14ac:dyDescent="0.3">
      <c r="A109" s="206">
        <v>8</v>
      </c>
      <c r="B109" s="457" t="s">
        <v>368</v>
      </c>
      <c r="C109" s="457"/>
      <c r="D109" s="457"/>
      <c r="E109" s="457"/>
      <c r="F109" s="457"/>
      <c r="G109" s="457"/>
      <c r="H109" s="457"/>
      <c r="I109" s="457"/>
      <c r="J109" s="385" t="s">
        <v>349</v>
      </c>
      <c r="K109" s="385"/>
      <c r="L109" s="448">
        <v>3049.8</v>
      </c>
      <c r="M109" s="448"/>
      <c r="N109" s="457" t="s">
        <v>370</v>
      </c>
      <c r="O109" s="457"/>
      <c r="P109" s="457"/>
      <c r="Q109" s="458"/>
    </row>
    <row r="110" spans="1:17" ht="18" customHeight="1" x14ac:dyDescent="0.3">
      <c r="A110" s="206">
        <v>9</v>
      </c>
      <c r="B110" s="457" t="s">
        <v>314</v>
      </c>
      <c r="C110" s="457"/>
      <c r="D110" s="457"/>
      <c r="E110" s="457"/>
      <c r="F110" s="457"/>
      <c r="G110" s="457"/>
      <c r="H110" s="457"/>
      <c r="I110" s="457"/>
      <c r="J110" s="365" t="s">
        <v>311</v>
      </c>
      <c r="K110" s="365"/>
      <c r="L110" s="448">
        <v>187669.44</v>
      </c>
      <c r="M110" s="448"/>
      <c r="N110" s="457" t="s">
        <v>370</v>
      </c>
      <c r="O110" s="457"/>
      <c r="P110" s="457"/>
      <c r="Q110" s="458"/>
    </row>
    <row r="111" spans="1:17" ht="18" customHeight="1" x14ac:dyDescent="0.3">
      <c r="A111" s="206">
        <v>10</v>
      </c>
      <c r="B111" s="457" t="s">
        <v>307</v>
      </c>
      <c r="C111" s="457"/>
      <c r="D111" s="457"/>
      <c r="E111" s="457"/>
      <c r="F111" s="457"/>
      <c r="G111" s="457"/>
      <c r="H111" s="457"/>
      <c r="I111" s="457"/>
      <c r="J111" s="365" t="s">
        <v>371</v>
      </c>
      <c r="K111" s="365"/>
      <c r="L111" s="448">
        <v>180337.58</v>
      </c>
      <c r="M111" s="448"/>
      <c r="N111" s="457" t="s">
        <v>370</v>
      </c>
      <c r="O111" s="457"/>
      <c r="P111" s="457"/>
      <c r="Q111" s="458"/>
    </row>
    <row r="112" spans="1:17" ht="18" customHeight="1" x14ac:dyDescent="0.3">
      <c r="A112" s="206">
        <v>11</v>
      </c>
      <c r="B112" s="327" t="s">
        <v>315</v>
      </c>
      <c r="C112" s="327"/>
      <c r="D112" s="327"/>
      <c r="E112" s="327"/>
      <c r="F112" s="327"/>
      <c r="G112" s="327"/>
      <c r="H112" s="327"/>
      <c r="I112" s="327"/>
      <c r="J112" s="478" t="s">
        <v>372</v>
      </c>
      <c r="K112" s="478"/>
      <c r="L112" s="475">
        <v>588509.93000000005</v>
      </c>
      <c r="M112" s="475"/>
      <c r="N112" s="327" t="s">
        <v>370</v>
      </c>
      <c r="O112" s="327"/>
      <c r="P112" s="327"/>
      <c r="Q112" s="328"/>
    </row>
    <row r="113" spans="1:17" ht="18" customHeight="1" x14ac:dyDescent="0.3">
      <c r="A113" s="209"/>
      <c r="B113" s="517" t="s">
        <v>281</v>
      </c>
      <c r="C113" s="517"/>
      <c r="D113" s="517"/>
      <c r="E113" s="517"/>
      <c r="F113" s="517"/>
      <c r="G113" s="517"/>
      <c r="H113" s="517"/>
      <c r="I113" s="517"/>
      <c r="J113" s="478"/>
      <c r="K113" s="478"/>
      <c r="L113" s="518">
        <f>+L102+L103+L104+L105+L106+L107+L108+L109+L110+L111+L112</f>
        <v>4934838.4899999993</v>
      </c>
      <c r="M113" s="518"/>
      <c r="N113" s="327"/>
      <c r="O113" s="327"/>
      <c r="P113" s="327"/>
      <c r="Q113" s="328"/>
    </row>
    <row r="114" spans="1:17" x14ac:dyDescent="0.3">
      <c r="A114" s="341" t="s">
        <v>393</v>
      </c>
      <c r="B114" s="342"/>
      <c r="C114" s="342"/>
      <c r="D114" s="342"/>
      <c r="E114" s="342"/>
      <c r="F114" s="342"/>
      <c r="G114" s="342"/>
      <c r="H114" s="342"/>
      <c r="I114" s="342"/>
      <c r="J114" s="342"/>
      <c r="K114" s="342"/>
      <c r="L114" s="342"/>
      <c r="M114" s="342"/>
      <c r="N114" s="342"/>
      <c r="O114" s="342"/>
      <c r="P114" s="342"/>
      <c r="Q114" s="343"/>
    </row>
    <row r="115" spans="1:17" x14ac:dyDescent="0.3">
      <c r="A115" s="252" t="s">
        <v>375</v>
      </c>
      <c r="B115" s="332" t="s">
        <v>376</v>
      </c>
      <c r="C115" s="333"/>
      <c r="D115" s="333"/>
      <c r="E115" s="333"/>
      <c r="F115" s="333"/>
      <c r="G115" s="333"/>
      <c r="H115" s="333"/>
      <c r="I115" s="333"/>
      <c r="J115" s="333"/>
      <c r="K115" s="333"/>
      <c r="L115" s="333"/>
      <c r="M115" s="344"/>
      <c r="N115" s="332" t="s">
        <v>377</v>
      </c>
      <c r="O115" s="333"/>
      <c r="P115" s="333"/>
      <c r="Q115" s="334"/>
    </row>
    <row r="116" spans="1:17" ht="15.75" customHeight="1" x14ac:dyDescent="0.3">
      <c r="A116" s="253">
        <v>1</v>
      </c>
      <c r="B116" s="345" t="s">
        <v>380</v>
      </c>
      <c r="C116" s="346"/>
      <c r="D116" s="346"/>
      <c r="E116" s="346"/>
      <c r="F116" s="346"/>
      <c r="G116" s="346"/>
      <c r="H116" s="346"/>
      <c r="I116" s="346"/>
      <c r="J116" s="346"/>
      <c r="K116" s="346"/>
      <c r="L116" s="346"/>
      <c r="M116" s="347"/>
      <c r="N116" s="348"/>
      <c r="O116" s="349"/>
      <c r="P116" s="349"/>
      <c r="Q116" s="350"/>
    </row>
    <row r="117" spans="1:17" ht="409.5" customHeight="1" x14ac:dyDescent="0.3">
      <c r="A117" s="354"/>
      <c r="B117" s="351" t="s">
        <v>379</v>
      </c>
      <c r="C117" s="352"/>
      <c r="D117" s="352"/>
      <c r="E117" s="352"/>
      <c r="F117" s="352"/>
      <c r="G117" s="352"/>
      <c r="H117" s="352"/>
      <c r="I117" s="352"/>
      <c r="J117" s="352"/>
      <c r="K117" s="352"/>
      <c r="L117" s="352"/>
      <c r="M117" s="353"/>
      <c r="N117" s="356" t="s">
        <v>397</v>
      </c>
      <c r="O117" s="357"/>
      <c r="P117" s="357"/>
      <c r="Q117" s="358"/>
    </row>
    <row r="118" spans="1:17" ht="409.5" customHeight="1" x14ac:dyDescent="0.3">
      <c r="A118" s="355"/>
      <c r="B118" s="351" t="s">
        <v>378</v>
      </c>
      <c r="C118" s="352"/>
      <c r="D118" s="352"/>
      <c r="E118" s="352"/>
      <c r="F118" s="352"/>
      <c r="G118" s="352"/>
      <c r="H118" s="352"/>
      <c r="I118" s="352"/>
      <c r="J118" s="352"/>
      <c r="K118" s="352"/>
      <c r="L118" s="352"/>
      <c r="M118" s="353"/>
      <c r="N118" s="359"/>
      <c r="O118" s="360"/>
      <c r="P118" s="360"/>
      <c r="Q118" s="361"/>
    </row>
    <row r="119" spans="1:17" x14ac:dyDescent="0.3">
      <c r="A119" s="255">
        <v>2</v>
      </c>
      <c r="B119" s="329" t="s">
        <v>381</v>
      </c>
      <c r="C119" s="330"/>
      <c r="D119" s="330"/>
      <c r="E119" s="330"/>
      <c r="F119" s="330"/>
      <c r="G119" s="330"/>
      <c r="H119" s="330"/>
      <c r="I119" s="330"/>
      <c r="J119" s="330"/>
      <c r="K119" s="330"/>
      <c r="L119" s="330"/>
      <c r="M119" s="331"/>
      <c r="N119" s="332" t="s">
        <v>377</v>
      </c>
      <c r="O119" s="333"/>
      <c r="P119" s="333"/>
      <c r="Q119" s="334"/>
    </row>
    <row r="120" spans="1:17" ht="111.75" customHeight="1" x14ac:dyDescent="0.3">
      <c r="A120" s="254"/>
      <c r="B120" s="335" t="s">
        <v>382</v>
      </c>
      <c r="C120" s="336"/>
      <c r="D120" s="336"/>
      <c r="E120" s="336"/>
      <c r="F120" s="336"/>
      <c r="G120" s="336"/>
      <c r="H120" s="336"/>
      <c r="I120" s="336"/>
      <c r="J120" s="336"/>
      <c r="K120" s="336"/>
      <c r="L120" s="336"/>
      <c r="M120" s="337"/>
      <c r="N120" s="338" t="s">
        <v>405</v>
      </c>
      <c r="O120" s="339"/>
      <c r="P120" s="339"/>
      <c r="Q120" s="340"/>
    </row>
    <row r="121" spans="1:17" x14ac:dyDescent="0.3">
      <c r="A121" s="255">
        <v>3</v>
      </c>
      <c r="B121" s="329" t="s">
        <v>383</v>
      </c>
      <c r="C121" s="330"/>
      <c r="D121" s="330"/>
      <c r="E121" s="330"/>
      <c r="F121" s="330"/>
      <c r="G121" s="330"/>
      <c r="H121" s="330"/>
      <c r="I121" s="330"/>
      <c r="J121" s="330"/>
      <c r="K121" s="330"/>
      <c r="L121" s="330"/>
      <c r="M121" s="331"/>
      <c r="N121" s="332" t="s">
        <v>377</v>
      </c>
      <c r="O121" s="333"/>
      <c r="P121" s="333"/>
      <c r="Q121" s="334"/>
    </row>
    <row r="122" spans="1:17" ht="60" customHeight="1" x14ac:dyDescent="0.3">
      <c r="A122" s="256"/>
      <c r="B122" s="479" t="s">
        <v>384</v>
      </c>
      <c r="C122" s="480"/>
      <c r="D122" s="480"/>
      <c r="E122" s="480"/>
      <c r="F122" s="480"/>
      <c r="G122" s="480"/>
      <c r="H122" s="480"/>
      <c r="I122" s="480"/>
      <c r="J122" s="480"/>
      <c r="K122" s="480"/>
      <c r="L122" s="480"/>
      <c r="M122" s="481"/>
      <c r="N122" s="335" t="s">
        <v>398</v>
      </c>
      <c r="O122" s="482"/>
      <c r="P122" s="482"/>
      <c r="Q122" s="483"/>
    </row>
    <row r="123" spans="1:17" x14ac:dyDescent="0.3">
      <c r="A123" s="257">
        <v>4</v>
      </c>
      <c r="B123" s="484" t="s">
        <v>385</v>
      </c>
      <c r="C123" s="485"/>
      <c r="D123" s="485"/>
      <c r="E123" s="485"/>
      <c r="F123" s="485"/>
      <c r="G123" s="485"/>
      <c r="H123" s="485"/>
      <c r="I123" s="485"/>
      <c r="J123" s="485"/>
      <c r="K123" s="485"/>
      <c r="L123" s="485"/>
      <c r="M123" s="486"/>
      <c r="N123" s="332" t="s">
        <v>377</v>
      </c>
      <c r="O123" s="333"/>
      <c r="P123" s="333"/>
      <c r="Q123" s="334"/>
    </row>
    <row r="124" spans="1:17" ht="93.75" customHeight="1" x14ac:dyDescent="0.3">
      <c r="A124" s="258"/>
      <c r="B124" s="487" t="s">
        <v>386</v>
      </c>
      <c r="C124" s="488"/>
      <c r="D124" s="488"/>
      <c r="E124" s="488"/>
      <c r="F124" s="488"/>
      <c r="G124" s="488"/>
      <c r="H124" s="488"/>
      <c r="I124" s="488"/>
      <c r="J124" s="488"/>
      <c r="K124" s="488"/>
      <c r="L124" s="488"/>
      <c r="M124" s="489"/>
      <c r="N124" s="490" t="s">
        <v>406</v>
      </c>
      <c r="O124" s="491"/>
      <c r="P124" s="491"/>
      <c r="Q124" s="492"/>
    </row>
    <row r="125" spans="1:17" x14ac:dyDescent="0.3">
      <c r="A125" s="257">
        <v>5</v>
      </c>
      <c r="B125" s="329" t="s">
        <v>387</v>
      </c>
      <c r="C125" s="330"/>
      <c r="D125" s="330"/>
      <c r="E125" s="330"/>
      <c r="F125" s="330"/>
      <c r="G125" s="330"/>
      <c r="H125" s="330"/>
      <c r="I125" s="330"/>
      <c r="J125" s="330"/>
      <c r="K125" s="330"/>
      <c r="L125" s="330"/>
      <c r="M125" s="331"/>
      <c r="N125" s="332" t="s">
        <v>377</v>
      </c>
      <c r="O125" s="333"/>
      <c r="P125" s="333"/>
      <c r="Q125" s="334"/>
    </row>
    <row r="126" spans="1:17" s="23" customFormat="1" ht="76.5" customHeight="1" x14ac:dyDescent="0.25">
      <c r="A126" s="256"/>
      <c r="B126" s="487" t="s">
        <v>388</v>
      </c>
      <c r="C126" s="488"/>
      <c r="D126" s="488"/>
      <c r="E126" s="488"/>
      <c r="F126" s="488"/>
      <c r="G126" s="488"/>
      <c r="H126" s="488"/>
      <c r="I126" s="488"/>
      <c r="J126" s="488"/>
      <c r="K126" s="488"/>
      <c r="L126" s="488"/>
      <c r="M126" s="489"/>
      <c r="N126" s="487" t="s">
        <v>400</v>
      </c>
      <c r="O126" s="494"/>
      <c r="P126" s="494"/>
      <c r="Q126" s="495"/>
    </row>
    <row r="127" spans="1:17" x14ac:dyDescent="0.3">
      <c r="A127" s="257">
        <v>6</v>
      </c>
      <c r="B127" s="329" t="s">
        <v>389</v>
      </c>
      <c r="C127" s="330"/>
      <c r="D127" s="330"/>
      <c r="E127" s="330"/>
      <c r="F127" s="330"/>
      <c r="G127" s="330"/>
      <c r="H127" s="330"/>
      <c r="I127" s="330"/>
      <c r="J127" s="330"/>
      <c r="K127" s="330"/>
      <c r="L127" s="330"/>
      <c r="M127" s="331"/>
      <c r="N127" s="332" t="s">
        <v>377</v>
      </c>
      <c r="O127" s="333"/>
      <c r="P127" s="333"/>
      <c r="Q127" s="334"/>
    </row>
    <row r="128" spans="1:17" ht="44.25" customHeight="1" x14ac:dyDescent="0.3">
      <c r="A128" s="258"/>
      <c r="B128" s="496" t="s">
        <v>390</v>
      </c>
      <c r="C128" s="497"/>
      <c r="D128" s="497"/>
      <c r="E128" s="497"/>
      <c r="F128" s="497"/>
      <c r="G128" s="497"/>
      <c r="H128" s="497"/>
      <c r="I128" s="497"/>
      <c r="J128" s="497"/>
      <c r="K128" s="497"/>
      <c r="L128" s="497"/>
      <c r="M128" s="498"/>
      <c r="N128" s="335" t="s">
        <v>399</v>
      </c>
      <c r="O128" s="482"/>
      <c r="P128" s="482"/>
      <c r="Q128" s="483"/>
    </row>
    <row r="129" spans="1:17" x14ac:dyDescent="0.3">
      <c r="A129" s="257">
        <v>7</v>
      </c>
      <c r="B129" s="329" t="s">
        <v>391</v>
      </c>
      <c r="C129" s="330"/>
      <c r="D129" s="330"/>
      <c r="E129" s="330"/>
      <c r="F129" s="330"/>
      <c r="G129" s="330"/>
      <c r="H129" s="330"/>
      <c r="I129" s="330"/>
      <c r="J129" s="330"/>
      <c r="K129" s="330"/>
      <c r="L129" s="330"/>
      <c r="M129" s="331"/>
      <c r="N129" s="332" t="s">
        <v>377</v>
      </c>
      <c r="O129" s="333"/>
      <c r="P129" s="333"/>
      <c r="Q129" s="334"/>
    </row>
    <row r="130" spans="1:17" ht="87" customHeight="1" x14ac:dyDescent="0.3">
      <c r="A130" s="258"/>
      <c r="B130" s="335" t="s">
        <v>392</v>
      </c>
      <c r="C130" s="336"/>
      <c r="D130" s="336"/>
      <c r="E130" s="336"/>
      <c r="F130" s="336"/>
      <c r="G130" s="336"/>
      <c r="H130" s="336"/>
      <c r="I130" s="336"/>
      <c r="J130" s="336"/>
      <c r="K130" s="336"/>
      <c r="L130" s="336"/>
      <c r="M130" s="337"/>
      <c r="N130" s="490" t="s">
        <v>407</v>
      </c>
      <c r="O130" s="491"/>
      <c r="P130" s="491"/>
      <c r="Q130" s="492"/>
    </row>
    <row r="131" spans="1:17" ht="22.5" customHeight="1" x14ac:dyDescent="0.3">
      <c r="A131" s="258"/>
      <c r="B131" s="506" t="s">
        <v>408</v>
      </c>
      <c r="C131" s="507"/>
      <c r="D131" s="507"/>
      <c r="E131" s="507"/>
      <c r="F131" s="507"/>
      <c r="G131" s="507"/>
      <c r="H131" s="507"/>
      <c r="I131" s="507"/>
      <c r="J131" s="507"/>
      <c r="K131" s="507"/>
      <c r="L131" s="507"/>
      <c r="M131" s="508"/>
      <c r="N131" s="509">
        <f>+'COMPONENTE 1'!F138+'COMPONENTE 2'!F129+'COMPONENTE 3'!F120</f>
        <v>19671700.559999999</v>
      </c>
      <c r="O131" s="510"/>
      <c r="P131" s="510"/>
      <c r="Q131" s="511"/>
    </row>
    <row r="132" spans="1:17" x14ac:dyDescent="0.3">
      <c r="A132" s="499" t="s">
        <v>394</v>
      </c>
      <c r="B132" s="500"/>
      <c r="C132" s="500"/>
      <c r="D132" s="500"/>
      <c r="E132" s="500"/>
      <c r="F132" s="500"/>
      <c r="G132" s="500"/>
      <c r="H132" s="500"/>
      <c r="I132" s="500"/>
      <c r="J132" s="500"/>
      <c r="K132" s="500"/>
      <c r="L132" s="500"/>
      <c r="M132" s="500"/>
      <c r="N132" s="500"/>
      <c r="O132" s="500"/>
      <c r="P132" s="500"/>
      <c r="Q132" s="501"/>
    </row>
    <row r="133" spans="1:17" x14ac:dyDescent="0.3">
      <c r="A133" s="252" t="s">
        <v>375</v>
      </c>
      <c r="B133" s="332" t="s">
        <v>376</v>
      </c>
      <c r="C133" s="333"/>
      <c r="D133" s="333"/>
      <c r="E133" s="333"/>
      <c r="F133" s="333"/>
      <c r="G133" s="333"/>
      <c r="H133" s="333"/>
      <c r="I133" s="333"/>
      <c r="J133" s="333"/>
      <c r="K133" s="333"/>
      <c r="L133" s="333"/>
      <c r="M133" s="344"/>
      <c r="N133" s="332" t="s">
        <v>377</v>
      </c>
      <c r="O133" s="333"/>
      <c r="P133" s="333"/>
      <c r="Q133" s="334"/>
    </row>
    <row r="134" spans="1:17" x14ac:dyDescent="0.3">
      <c r="A134" s="300">
        <v>1</v>
      </c>
      <c r="B134" s="345" t="s">
        <v>440</v>
      </c>
      <c r="C134" s="346"/>
      <c r="D134" s="346"/>
      <c r="E134" s="346"/>
      <c r="F134" s="346"/>
      <c r="G134" s="346"/>
      <c r="H134" s="346"/>
      <c r="I134" s="346"/>
      <c r="J134" s="346"/>
      <c r="K134" s="346"/>
      <c r="L134" s="346"/>
      <c r="M134" s="347"/>
      <c r="N134" s="348"/>
      <c r="O134" s="349"/>
      <c r="P134" s="349"/>
      <c r="Q134" s="350"/>
    </row>
    <row r="135" spans="1:17" ht="409.5" customHeight="1" x14ac:dyDescent="0.3">
      <c r="A135" s="512"/>
      <c r="B135" s="335" t="s">
        <v>439</v>
      </c>
      <c r="C135" s="336"/>
      <c r="D135" s="336"/>
      <c r="E135" s="336"/>
      <c r="F135" s="336"/>
      <c r="G135" s="336"/>
      <c r="H135" s="336"/>
      <c r="I135" s="336"/>
      <c r="J135" s="336"/>
      <c r="K135" s="336"/>
      <c r="L135" s="336"/>
      <c r="M135" s="337"/>
      <c r="N135" s="356" t="s">
        <v>445</v>
      </c>
      <c r="O135" s="357"/>
      <c r="P135" s="357"/>
      <c r="Q135" s="358"/>
    </row>
    <row r="136" spans="1:17" ht="309.75" customHeight="1" x14ac:dyDescent="0.3">
      <c r="A136" s="513"/>
      <c r="B136" s="335" t="s">
        <v>441</v>
      </c>
      <c r="C136" s="336"/>
      <c r="D136" s="336"/>
      <c r="E136" s="336"/>
      <c r="F136" s="336"/>
      <c r="G136" s="336"/>
      <c r="H136" s="336"/>
      <c r="I136" s="336"/>
      <c r="J136" s="336"/>
      <c r="K136" s="336"/>
      <c r="L136" s="336"/>
      <c r="M136" s="337"/>
      <c r="N136" s="359"/>
      <c r="O136" s="360"/>
      <c r="P136" s="360"/>
      <c r="Q136" s="361"/>
    </row>
    <row r="137" spans="1:17" x14ac:dyDescent="0.3">
      <c r="A137" s="252" t="s">
        <v>375</v>
      </c>
      <c r="B137" s="332" t="s">
        <v>376</v>
      </c>
      <c r="C137" s="333"/>
      <c r="D137" s="333"/>
      <c r="E137" s="333"/>
      <c r="F137" s="333"/>
      <c r="G137" s="333"/>
      <c r="H137" s="333"/>
      <c r="I137" s="333"/>
      <c r="J137" s="333"/>
      <c r="K137" s="333"/>
      <c r="L137" s="333"/>
      <c r="M137" s="344"/>
      <c r="N137" s="332" t="s">
        <v>377</v>
      </c>
      <c r="O137" s="333"/>
      <c r="P137" s="333"/>
      <c r="Q137" s="334"/>
    </row>
    <row r="138" spans="1:17" x14ac:dyDescent="0.3">
      <c r="A138" s="300">
        <v>2</v>
      </c>
      <c r="B138" s="345" t="s">
        <v>381</v>
      </c>
      <c r="C138" s="346"/>
      <c r="D138" s="346"/>
      <c r="E138" s="346"/>
      <c r="F138" s="346"/>
      <c r="G138" s="346"/>
      <c r="H138" s="346"/>
      <c r="I138" s="346"/>
      <c r="J138" s="346"/>
      <c r="K138" s="346"/>
      <c r="L138" s="346"/>
      <c r="M138" s="347"/>
      <c r="N138" s="299"/>
      <c r="O138" s="35"/>
      <c r="P138" s="35"/>
      <c r="Q138" s="36"/>
    </row>
    <row r="139" spans="1:17" ht="409.5" customHeight="1" x14ac:dyDescent="0.3">
      <c r="A139" s="258"/>
      <c r="B139" s="335" t="s">
        <v>442</v>
      </c>
      <c r="C139" s="336"/>
      <c r="D139" s="336"/>
      <c r="E139" s="336"/>
      <c r="F139" s="336"/>
      <c r="G139" s="336"/>
      <c r="H139" s="336"/>
      <c r="I139" s="336"/>
      <c r="J139" s="336"/>
      <c r="K139" s="336"/>
      <c r="L139" s="336"/>
      <c r="M139" s="337"/>
      <c r="N139" s="338" t="s">
        <v>444</v>
      </c>
      <c r="O139" s="339"/>
      <c r="P139" s="339"/>
      <c r="Q139" s="340"/>
    </row>
    <row r="140" spans="1:17" x14ac:dyDescent="0.3">
      <c r="A140" s="252" t="s">
        <v>375</v>
      </c>
      <c r="B140" s="332" t="s">
        <v>376</v>
      </c>
      <c r="C140" s="333"/>
      <c r="D140" s="333"/>
      <c r="E140" s="333"/>
      <c r="F140" s="333"/>
      <c r="G140" s="333"/>
      <c r="H140" s="333"/>
      <c r="I140" s="333"/>
      <c r="J140" s="333"/>
      <c r="K140" s="333"/>
      <c r="L140" s="333"/>
      <c r="M140" s="344"/>
      <c r="N140" s="332" t="s">
        <v>377</v>
      </c>
      <c r="O140" s="333"/>
      <c r="P140" s="333"/>
      <c r="Q140" s="334"/>
    </row>
    <row r="141" spans="1:17" x14ac:dyDescent="0.3">
      <c r="A141" s="300">
        <v>3</v>
      </c>
      <c r="B141" s="345" t="s">
        <v>443</v>
      </c>
      <c r="C141" s="346"/>
      <c r="D141" s="346"/>
      <c r="E141" s="346"/>
      <c r="F141" s="346"/>
      <c r="G141" s="346"/>
      <c r="H141" s="346"/>
      <c r="I141" s="346"/>
      <c r="J141" s="346"/>
      <c r="K141" s="346"/>
      <c r="L141" s="346"/>
      <c r="M141" s="347"/>
      <c r="N141" s="299"/>
      <c r="O141" s="35"/>
      <c r="P141" s="35"/>
      <c r="Q141" s="36"/>
    </row>
    <row r="142" spans="1:17" ht="409.5" customHeight="1" x14ac:dyDescent="0.3">
      <c r="A142" s="258"/>
      <c r="B142" s="335" t="s">
        <v>446</v>
      </c>
      <c r="C142" s="336"/>
      <c r="D142" s="336"/>
      <c r="E142" s="336"/>
      <c r="F142" s="336"/>
      <c r="G142" s="336"/>
      <c r="H142" s="336"/>
      <c r="I142" s="336"/>
      <c r="J142" s="336"/>
      <c r="K142" s="336"/>
      <c r="L142" s="336"/>
      <c r="M142" s="337"/>
      <c r="N142" s="356" t="s">
        <v>398</v>
      </c>
      <c r="O142" s="357"/>
      <c r="P142" s="357"/>
      <c r="Q142" s="358"/>
    </row>
    <row r="143" spans="1:17" ht="164.25" customHeight="1" x14ac:dyDescent="0.3">
      <c r="A143" s="258"/>
      <c r="B143" s="335" t="s">
        <v>447</v>
      </c>
      <c r="C143" s="336"/>
      <c r="D143" s="336"/>
      <c r="E143" s="336"/>
      <c r="F143" s="336"/>
      <c r="G143" s="336"/>
      <c r="H143" s="336"/>
      <c r="I143" s="336"/>
      <c r="J143" s="336"/>
      <c r="K143" s="336"/>
      <c r="L143" s="336"/>
      <c r="M143" s="337"/>
      <c r="N143" s="359"/>
      <c r="O143" s="360"/>
      <c r="P143" s="360"/>
      <c r="Q143" s="361"/>
    </row>
    <row r="144" spans="1:17" x14ac:dyDescent="0.3">
      <c r="A144" s="252" t="s">
        <v>375</v>
      </c>
      <c r="B144" s="332" t="s">
        <v>376</v>
      </c>
      <c r="C144" s="333"/>
      <c r="D144" s="333"/>
      <c r="E144" s="333"/>
      <c r="F144" s="333"/>
      <c r="G144" s="333"/>
      <c r="H144" s="333"/>
      <c r="I144" s="333"/>
      <c r="J144" s="333"/>
      <c r="K144" s="333"/>
      <c r="L144" s="333"/>
      <c r="M144" s="344"/>
      <c r="N144" s="332" t="s">
        <v>377</v>
      </c>
      <c r="O144" s="333"/>
      <c r="P144" s="333"/>
      <c r="Q144" s="334"/>
    </row>
    <row r="145" spans="1:20" x14ac:dyDescent="0.3">
      <c r="A145" s="300">
        <v>4</v>
      </c>
      <c r="B145" s="345" t="s">
        <v>448</v>
      </c>
      <c r="C145" s="346"/>
      <c r="D145" s="346"/>
      <c r="E145" s="346"/>
      <c r="F145" s="346"/>
      <c r="G145" s="346"/>
      <c r="H145" s="346"/>
      <c r="I145" s="346"/>
      <c r="J145" s="346"/>
      <c r="K145" s="346"/>
      <c r="L145" s="346"/>
      <c r="M145" s="347"/>
      <c r="N145" s="299"/>
      <c r="O145" s="35"/>
      <c r="P145" s="35"/>
      <c r="Q145" s="36"/>
    </row>
    <row r="146" spans="1:20" ht="182.25" customHeight="1" x14ac:dyDescent="0.3">
      <c r="A146" s="258"/>
      <c r="B146" s="335" t="s">
        <v>449</v>
      </c>
      <c r="C146" s="336"/>
      <c r="D146" s="336"/>
      <c r="E146" s="336"/>
      <c r="F146" s="336"/>
      <c r="G146" s="336"/>
      <c r="H146" s="336"/>
      <c r="I146" s="336"/>
      <c r="J146" s="336"/>
      <c r="K146" s="336"/>
      <c r="L146" s="336"/>
      <c r="M146" s="337"/>
      <c r="N146" s="490" t="s">
        <v>406</v>
      </c>
      <c r="O146" s="491"/>
      <c r="P146" s="491"/>
      <c r="Q146" s="492"/>
    </row>
    <row r="147" spans="1:20" x14ac:dyDescent="0.3">
      <c r="A147" s="252" t="s">
        <v>375</v>
      </c>
      <c r="B147" s="332" t="s">
        <v>376</v>
      </c>
      <c r="C147" s="333"/>
      <c r="D147" s="333"/>
      <c r="E147" s="333"/>
      <c r="F147" s="333"/>
      <c r="G147" s="333"/>
      <c r="H147" s="333"/>
      <c r="I147" s="333"/>
      <c r="J147" s="333"/>
      <c r="K147" s="333"/>
      <c r="L147" s="333"/>
      <c r="M147" s="344"/>
      <c r="N147" s="332" t="s">
        <v>377</v>
      </c>
      <c r="O147" s="333"/>
      <c r="P147" s="333"/>
      <c r="Q147" s="334"/>
    </row>
    <row r="148" spans="1:20" x14ac:dyDescent="0.3">
      <c r="A148" s="300">
        <v>5</v>
      </c>
      <c r="B148" s="345" t="s">
        <v>387</v>
      </c>
      <c r="C148" s="346"/>
      <c r="D148" s="346"/>
      <c r="E148" s="346"/>
      <c r="F148" s="346"/>
      <c r="G148" s="346"/>
      <c r="H148" s="346"/>
      <c r="I148" s="346"/>
      <c r="J148" s="346"/>
      <c r="K148" s="346"/>
      <c r="L148" s="346"/>
      <c r="M148" s="347"/>
      <c r="N148" s="299"/>
      <c r="O148" s="35"/>
      <c r="P148" s="35"/>
      <c r="Q148" s="36"/>
    </row>
    <row r="149" spans="1:20" ht="106.5" customHeight="1" x14ac:dyDescent="0.3">
      <c r="A149" s="258"/>
      <c r="B149" s="335" t="s">
        <v>450</v>
      </c>
      <c r="C149" s="336"/>
      <c r="D149" s="336"/>
      <c r="E149" s="336"/>
      <c r="F149" s="336"/>
      <c r="G149" s="336"/>
      <c r="H149" s="336"/>
      <c r="I149" s="336"/>
      <c r="J149" s="336"/>
      <c r="K149" s="336"/>
      <c r="L149" s="336"/>
      <c r="M149" s="337"/>
      <c r="N149" s="490" t="s">
        <v>400</v>
      </c>
      <c r="O149" s="491"/>
      <c r="P149" s="491"/>
      <c r="Q149" s="492"/>
    </row>
    <row r="150" spans="1:20" ht="17.25" customHeight="1" x14ac:dyDescent="0.3">
      <c r="A150" s="252" t="s">
        <v>375</v>
      </c>
      <c r="B150" s="332" t="s">
        <v>376</v>
      </c>
      <c r="C150" s="333"/>
      <c r="D150" s="333"/>
      <c r="E150" s="333"/>
      <c r="F150" s="333"/>
      <c r="G150" s="333"/>
      <c r="H150" s="333"/>
      <c r="I150" s="333"/>
      <c r="J150" s="333"/>
      <c r="K150" s="333"/>
      <c r="L150" s="333"/>
      <c r="M150" s="344"/>
      <c r="N150" s="332" t="s">
        <v>377</v>
      </c>
      <c r="O150" s="333"/>
      <c r="P150" s="333"/>
      <c r="Q150" s="334"/>
    </row>
    <row r="151" spans="1:20" ht="15" customHeight="1" x14ac:dyDescent="0.3">
      <c r="A151" s="300">
        <v>6</v>
      </c>
      <c r="B151" s="345" t="s">
        <v>391</v>
      </c>
      <c r="C151" s="346"/>
      <c r="D151" s="346"/>
      <c r="E151" s="346"/>
      <c r="F151" s="346"/>
      <c r="G151" s="346"/>
      <c r="H151" s="346"/>
      <c r="I151" s="346"/>
      <c r="J151" s="346"/>
      <c r="K151" s="346"/>
      <c r="L151" s="346"/>
      <c r="M151" s="347"/>
      <c r="N151" s="299"/>
      <c r="O151" s="35"/>
      <c r="P151" s="35"/>
      <c r="Q151" s="36"/>
    </row>
    <row r="152" spans="1:20" ht="396" customHeight="1" x14ac:dyDescent="0.3">
      <c r="A152" s="258"/>
      <c r="B152" s="335" t="s">
        <v>451</v>
      </c>
      <c r="C152" s="482"/>
      <c r="D152" s="482"/>
      <c r="E152" s="482"/>
      <c r="F152" s="482"/>
      <c r="G152" s="482"/>
      <c r="H152" s="482"/>
      <c r="I152" s="482"/>
      <c r="J152" s="482"/>
      <c r="K152" s="482"/>
      <c r="L152" s="482"/>
      <c r="M152" s="519"/>
      <c r="N152" s="356" t="s">
        <v>407</v>
      </c>
      <c r="O152" s="357"/>
      <c r="P152" s="357"/>
      <c r="Q152" s="358"/>
      <c r="T152" s="279"/>
    </row>
    <row r="153" spans="1:20" ht="371.25" customHeight="1" x14ac:dyDescent="0.3">
      <c r="A153" s="258"/>
      <c r="B153" s="335" t="s">
        <v>452</v>
      </c>
      <c r="C153" s="336"/>
      <c r="D153" s="336"/>
      <c r="E153" s="336"/>
      <c r="F153" s="336"/>
      <c r="G153" s="336"/>
      <c r="H153" s="336"/>
      <c r="I153" s="336"/>
      <c r="J153" s="336"/>
      <c r="K153" s="336"/>
      <c r="L153" s="336"/>
      <c r="M153" s="337"/>
      <c r="N153" s="520"/>
      <c r="O153" s="521"/>
      <c r="P153" s="521"/>
      <c r="Q153" s="522"/>
    </row>
    <row r="154" spans="1:20" ht="162" customHeight="1" x14ac:dyDescent="0.3">
      <c r="A154" s="258"/>
      <c r="B154" s="335" t="s">
        <v>453</v>
      </c>
      <c r="C154" s="482"/>
      <c r="D154" s="482"/>
      <c r="E154" s="482"/>
      <c r="F154" s="482"/>
      <c r="G154" s="482"/>
      <c r="H154" s="482"/>
      <c r="I154" s="482"/>
      <c r="J154" s="482"/>
      <c r="K154" s="482"/>
      <c r="L154" s="482"/>
      <c r="M154" s="519"/>
      <c r="N154" s="359"/>
      <c r="O154" s="360"/>
      <c r="P154" s="360"/>
      <c r="Q154" s="361"/>
    </row>
    <row r="155" spans="1:20" x14ac:dyDescent="0.3">
      <c r="A155" s="499" t="s">
        <v>395</v>
      </c>
      <c r="B155" s="500"/>
      <c r="C155" s="500"/>
      <c r="D155" s="500"/>
      <c r="E155" s="500"/>
      <c r="F155" s="500"/>
      <c r="G155" s="500"/>
      <c r="H155" s="500"/>
      <c r="I155" s="500"/>
      <c r="J155" s="500"/>
      <c r="K155" s="500"/>
      <c r="L155" s="500"/>
      <c r="M155" s="500"/>
      <c r="N155" s="500"/>
      <c r="O155" s="500"/>
      <c r="P155" s="500"/>
      <c r="Q155" s="501"/>
    </row>
    <row r="156" spans="1:20" x14ac:dyDescent="0.3">
      <c r="A156" s="258"/>
      <c r="B156" s="348"/>
      <c r="C156" s="349"/>
      <c r="D156" s="349"/>
      <c r="E156" s="349"/>
      <c r="F156" s="349"/>
      <c r="G156" s="349"/>
      <c r="H156" s="349"/>
      <c r="I156" s="349"/>
      <c r="J156" s="349"/>
      <c r="K156" s="349"/>
      <c r="L156" s="349"/>
      <c r="M156" s="505"/>
      <c r="N156" s="348"/>
      <c r="O156" s="349"/>
      <c r="P156" s="349"/>
      <c r="Q156" s="350"/>
    </row>
    <row r="157" spans="1:20" x14ac:dyDescent="0.3">
      <c r="A157" s="258"/>
      <c r="B157" s="348"/>
      <c r="C157" s="349"/>
      <c r="D157" s="349"/>
      <c r="E157" s="349"/>
      <c r="F157" s="349"/>
      <c r="G157" s="349"/>
      <c r="H157" s="349"/>
      <c r="I157" s="349"/>
      <c r="J157" s="349"/>
      <c r="K157" s="349"/>
      <c r="L157" s="349"/>
      <c r="M157" s="505"/>
      <c r="N157" s="348"/>
      <c r="O157" s="349"/>
      <c r="P157" s="349"/>
      <c r="Q157" s="350"/>
    </row>
    <row r="158" spans="1:20" x14ac:dyDescent="0.3">
      <c r="A158" s="258"/>
      <c r="B158" s="348"/>
      <c r="C158" s="349"/>
      <c r="D158" s="349"/>
      <c r="E158" s="349"/>
      <c r="F158" s="349"/>
      <c r="G158" s="349"/>
      <c r="H158" s="349"/>
      <c r="I158" s="349"/>
      <c r="J158" s="349"/>
      <c r="K158" s="349"/>
      <c r="L158" s="349"/>
      <c r="M158" s="505"/>
      <c r="N158" s="348"/>
      <c r="O158" s="349"/>
      <c r="P158" s="349"/>
      <c r="Q158" s="350"/>
    </row>
    <row r="159" spans="1:20" ht="15" thickBot="1" x14ac:dyDescent="0.35">
      <c r="A159" s="502" t="s">
        <v>396</v>
      </c>
      <c r="B159" s="503"/>
      <c r="C159" s="503"/>
      <c r="D159" s="503"/>
      <c r="E159" s="503"/>
      <c r="F159" s="503"/>
      <c r="G159" s="503"/>
      <c r="H159" s="503"/>
      <c r="I159" s="503"/>
      <c r="J159" s="503"/>
      <c r="K159" s="503"/>
      <c r="L159" s="503"/>
      <c r="M159" s="503"/>
      <c r="N159" s="503"/>
      <c r="O159" s="503"/>
      <c r="P159" s="503"/>
      <c r="Q159" s="504"/>
    </row>
  </sheetData>
  <mergeCells count="428">
    <mergeCell ref="B151:M151"/>
    <mergeCell ref="B150:M150"/>
    <mergeCell ref="N150:Q150"/>
    <mergeCell ref="B152:M152"/>
    <mergeCell ref="B154:M154"/>
    <mergeCell ref="N152:Q154"/>
    <mergeCell ref="B144:M144"/>
    <mergeCell ref="N144:Q144"/>
    <mergeCell ref="B145:M145"/>
    <mergeCell ref="B146:M146"/>
    <mergeCell ref="N146:Q146"/>
    <mergeCell ref="B147:M147"/>
    <mergeCell ref="N147:Q147"/>
    <mergeCell ref="B148:M148"/>
    <mergeCell ref="B149:M149"/>
    <mergeCell ref="N149:Q149"/>
    <mergeCell ref="B138:M138"/>
    <mergeCell ref="B139:M139"/>
    <mergeCell ref="B141:M141"/>
    <mergeCell ref="B140:M140"/>
    <mergeCell ref="N140:Q140"/>
    <mergeCell ref="N139:Q139"/>
    <mergeCell ref="B142:M142"/>
    <mergeCell ref="B143:M143"/>
    <mergeCell ref="N142:Q143"/>
    <mergeCell ref="L84:M84"/>
    <mergeCell ref="J84:K84"/>
    <mergeCell ref="B84:I84"/>
    <mergeCell ref="B113:I113"/>
    <mergeCell ref="J113:K113"/>
    <mergeCell ref="L113:M113"/>
    <mergeCell ref="N113:Q113"/>
    <mergeCell ref="B104:I104"/>
    <mergeCell ref="J104:K104"/>
    <mergeCell ref="L104:M104"/>
    <mergeCell ref="N104:Q104"/>
    <mergeCell ref="N84:Q84"/>
    <mergeCell ref="J105:K105"/>
    <mergeCell ref="L105:M105"/>
    <mergeCell ref="N105:Q105"/>
    <mergeCell ref="A100:Q100"/>
    <mergeCell ref="A101:I101"/>
    <mergeCell ref="J101:K101"/>
    <mergeCell ref="L101:M101"/>
    <mergeCell ref="N101:Q101"/>
    <mergeCell ref="B102:I102"/>
    <mergeCell ref="J102:K102"/>
    <mergeCell ref="B90:I90"/>
    <mergeCell ref="J90:K90"/>
    <mergeCell ref="B130:M130"/>
    <mergeCell ref="N130:Q130"/>
    <mergeCell ref="A132:Q132"/>
    <mergeCell ref="A155:Q155"/>
    <mergeCell ref="A159:Q159"/>
    <mergeCell ref="B133:M133"/>
    <mergeCell ref="B134:M134"/>
    <mergeCell ref="N133:Q133"/>
    <mergeCell ref="N134:Q134"/>
    <mergeCell ref="B153:M153"/>
    <mergeCell ref="B156:M156"/>
    <mergeCell ref="N156:Q156"/>
    <mergeCell ref="B157:M157"/>
    <mergeCell ref="N157:Q157"/>
    <mergeCell ref="B158:M158"/>
    <mergeCell ref="N158:Q158"/>
    <mergeCell ref="B131:M131"/>
    <mergeCell ref="N131:Q131"/>
    <mergeCell ref="B135:M135"/>
    <mergeCell ref="B136:M136"/>
    <mergeCell ref="N135:Q136"/>
    <mergeCell ref="A135:A136"/>
    <mergeCell ref="B137:M137"/>
    <mergeCell ref="N137:Q137"/>
    <mergeCell ref="B125:M125"/>
    <mergeCell ref="N125:Q125"/>
    <mergeCell ref="B126:M126"/>
    <mergeCell ref="N126:Q126"/>
    <mergeCell ref="B127:M127"/>
    <mergeCell ref="N127:Q127"/>
    <mergeCell ref="B128:M128"/>
    <mergeCell ref="N128:Q128"/>
    <mergeCell ref="B129:M129"/>
    <mergeCell ref="N129:Q129"/>
    <mergeCell ref="B122:M122"/>
    <mergeCell ref="N122:Q122"/>
    <mergeCell ref="B123:M123"/>
    <mergeCell ref="N123:Q123"/>
    <mergeCell ref="B124:M124"/>
    <mergeCell ref="N124:Q124"/>
    <mergeCell ref="A99:C99"/>
    <mergeCell ref="D99:F99"/>
    <mergeCell ref="G99:I99"/>
    <mergeCell ref="B106:I106"/>
    <mergeCell ref="J106:K106"/>
    <mergeCell ref="L106:M106"/>
    <mergeCell ref="N106:Q106"/>
    <mergeCell ref="B107:I107"/>
    <mergeCell ref="J107:K107"/>
    <mergeCell ref="L107:M107"/>
    <mergeCell ref="N107:Q107"/>
    <mergeCell ref="B103:I103"/>
    <mergeCell ref="J103:K103"/>
    <mergeCell ref="L103:M103"/>
    <mergeCell ref="N103:Q103"/>
    <mergeCell ref="B105:I105"/>
    <mergeCell ref="N110:Q110"/>
    <mergeCell ref="B111:I111"/>
    <mergeCell ref="L90:M90"/>
    <mergeCell ref="N90:Q90"/>
    <mergeCell ref="A92:Q92"/>
    <mergeCell ref="A93:E93"/>
    <mergeCell ref="F93:I93"/>
    <mergeCell ref="B121:M121"/>
    <mergeCell ref="N121:Q121"/>
    <mergeCell ref="B91:I91"/>
    <mergeCell ref="L91:M91"/>
    <mergeCell ref="B112:I112"/>
    <mergeCell ref="J112:K112"/>
    <mergeCell ref="L112:M112"/>
    <mergeCell ref="N112:Q112"/>
    <mergeCell ref="B108:I108"/>
    <mergeCell ref="J108:K108"/>
    <mergeCell ref="L108:M108"/>
    <mergeCell ref="N108:Q108"/>
    <mergeCell ref="B109:I109"/>
    <mergeCell ref="J109:K109"/>
    <mergeCell ref="L109:M109"/>
    <mergeCell ref="N109:Q109"/>
    <mergeCell ref="B110:I110"/>
    <mergeCell ref="J110:K110"/>
    <mergeCell ref="L110:M110"/>
    <mergeCell ref="B85:I85"/>
    <mergeCell ref="J85:K85"/>
    <mergeCell ref="L85:M85"/>
    <mergeCell ref="N85:Q85"/>
    <mergeCell ref="B86:I86"/>
    <mergeCell ref="J86:K86"/>
    <mergeCell ref="L86:M86"/>
    <mergeCell ref="N86:Q86"/>
    <mergeCell ref="L102:M102"/>
    <mergeCell ref="N102:Q102"/>
    <mergeCell ref="B87:I87"/>
    <mergeCell ref="J87:K87"/>
    <mergeCell ref="L87:M87"/>
    <mergeCell ref="N87:Q87"/>
    <mergeCell ref="B88:I88"/>
    <mergeCell ref="J88:K88"/>
    <mergeCell ref="L88:M88"/>
    <mergeCell ref="N88:Q88"/>
    <mergeCell ref="B89:I89"/>
    <mergeCell ref="J89:K89"/>
    <mergeCell ref="L89:M89"/>
    <mergeCell ref="N89:Q89"/>
    <mergeCell ref="J99:M99"/>
    <mergeCell ref="A94:E95"/>
    <mergeCell ref="B80:I80"/>
    <mergeCell ref="J80:K80"/>
    <mergeCell ref="L80:M80"/>
    <mergeCell ref="N80:Q80"/>
    <mergeCell ref="B78:I78"/>
    <mergeCell ref="J78:K78"/>
    <mergeCell ref="L78:M78"/>
    <mergeCell ref="J83:K83"/>
    <mergeCell ref="L83:M83"/>
    <mergeCell ref="N83:Q83"/>
    <mergeCell ref="N78:Q78"/>
    <mergeCell ref="B79:I79"/>
    <mergeCell ref="J79:K79"/>
    <mergeCell ref="L79:M79"/>
    <mergeCell ref="N79:Q79"/>
    <mergeCell ref="B76:I76"/>
    <mergeCell ref="J76:K76"/>
    <mergeCell ref="L76:M76"/>
    <mergeCell ref="N76:Q76"/>
    <mergeCell ref="B77:I77"/>
    <mergeCell ref="J77:K77"/>
    <mergeCell ref="L77:M77"/>
    <mergeCell ref="N77:Q77"/>
    <mergeCell ref="B60:I60"/>
    <mergeCell ref="J60:K60"/>
    <mergeCell ref="N60:Q60"/>
    <mergeCell ref="J69:M69"/>
    <mergeCell ref="N69:Q69"/>
    <mergeCell ref="A71:Q71"/>
    <mergeCell ref="J72:K72"/>
    <mergeCell ref="L72:M72"/>
    <mergeCell ref="N72:Q72"/>
    <mergeCell ref="B73:I73"/>
    <mergeCell ref="J73:K73"/>
    <mergeCell ref="L73:M73"/>
    <mergeCell ref="N73:Q73"/>
    <mergeCell ref="A72:I72"/>
    <mergeCell ref="A70:C70"/>
    <mergeCell ref="D70:F70"/>
    <mergeCell ref="N61:Q61"/>
    <mergeCell ref="B56:I56"/>
    <mergeCell ref="J57:K57"/>
    <mergeCell ref="L57:M57"/>
    <mergeCell ref="N57:Q57"/>
    <mergeCell ref="J58:K58"/>
    <mergeCell ref="L58:M58"/>
    <mergeCell ref="N58:Q58"/>
    <mergeCell ref="J59:K59"/>
    <mergeCell ref="L59:M59"/>
    <mergeCell ref="N59:Q59"/>
    <mergeCell ref="B57:I57"/>
    <mergeCell ref="B58:I58"/>
    <mergeCell ref="B59:I59"/>
    <mergeCell ref="B61:I61"/>
    <mergeCell ref="J56:K56"/>
    <mergeCell ref="L56:M56"/>
    <mergeCell ref="N56:Q56"/>
    <mergeCell ref="J61:K61"/>
    <mergeCell ref="L61:M61"/>
    <mergeCell ref="B50:I50"/>
    <mergeCell ref="B51:I51"/>
    <mergeCell ref="B52:I52"/>
    <mergeCell ref="B53:I53"/>
    <mergeCell ref="J50:K50"/>
    <mergeCell ref="L50:M50"/>
    <mergeCell ref="N50:Q50"/>
    <mergeCell ref="J51:K51"/>
    <mergeCell ref="L51:M51"/>
    <mergeCell ref="N52:Q52"/>
    <mergeCell ref="J53:K53"/>
    <mergeCell ref="L53:M53"/>
    <mergeCell ref="J111:K111"/>
    <mergeCell ref="L111:M111"/>
    <mergeCell ref="N111:Q111"/>
    <mergeCell ref="J93:M93"/>
    <mergeCell ref="N93:Q93"/>
    <mergeCell ref="A67:C67"/>
    <mergeCell ref="D67:Q67"/>
    <mergeCell ref="B82:I82"/>
    <mergeCell ref="J82:K82"/>
    <mergeCell ref="L82:M82"/>
    <mergeCell ref="N82:Q82"/>
    <mergeCell ref="B83:I83"/>
    <mergeCell ref="B74:I74"/>
    <mergeCell ref="J74:K74"/>
    <mergeCell ref="L74:M74"/>
    <mergeCell ref="N74:Q74"/>
    <mergeCell ref="B75:I75"/>
    <mergeCell ref="J75:K75"/>
    <mergeCell ref="L75:M75"/>
    <mergeCell ref="N75:Q75"/>
    <mergeCell ref="B81:I81"/>
    <mergeCell ref="J81:K81"/>
    <mergeCell ref="L81:M81"/>
    <mergeCell ref="N81:Q81"/>
    <mergeCell ref="N99:Q99"/>
    <mergeCell ref="J94:M95"/>
    <mergeCell ref="N94:Q95"/>
    <mergeCell ref="A96:C96"/>
    <mergeCell ref="D96:Q96"/>
    <mergeCell ref="A98:C98"/>
    <mergeCell ref="D98:F98"/>
    <mergeCell ref="G98:I98"/>
    <mergeCell ref="J98:M98"/>
    <mergeCell ref="N98:Q98"/>
    <mergeCell ref="F94:I95"/>
    <mergeCell ref="N70:Q70"/>
    <mergeCell ref="J40:K40"/>
    <mergeCell ref="L40:M40"/>
    <mergeCell ref="A40:I40"/>
    <mergeCell ref="B41:I41"/>
    <mergeCell ref="B54:I54"/>
    <mergeCell ref="B55:I55"/>
    <mergeCell ref="N40:Q40"/>
    <mergeCell ref="N41:Q41"/>
    <mergeCell ref="N54:Q54"/>
    <mergeCell ref="N55:Q55"/>
    <mergeCell ref="L41:M41"/>
    <mergeCell ref="J41:K41"/>
    <mergeCell ref="J54:K54"/>
    <mergeCell ref="J55:K55"/>
    <mergeCell ref="L54:M54"/>
    <mergeCell ref="L55:M55"/>
    <mergeCell ref="N51:Q51"/>
    <mergeCell ref="J52:K52"/>
    <mergeCell ref="L52:M52"/>
    <mergeCell ref="B43:I43"/>
    <mergeCell ref="B44:I44"/>
    <mergeCell ref="B45:I45"/>
    <mergeCell ref="N53:Q53"/>
    <mergeCell ref="J48:K48"/>
    <mergeCell ref="L48:M48"/>
    <mergeCell ref="N48:Q48"/>
    <mergeCell ref="J49:K49"/>
    <mergeCell ref="L49:M49"/>
    <mergeCell ref="A39:Q39"/>
    <mergeCell ref="N49:Q49"/>
    <mergeCell ref="J42:K42"/>
    <mergeCell ref="J46:K46"/>
    <mergeCell ref="L42:M42"/>
    <mergeCell ref="N42:Q42"/>
    <mergeCell ref="J43:K43"/>
    <mergeCell ref="L43:M43"/>
    <mergeCell ref="N43:Q43"/>
    <mergeCell ref="J44:K44"/>
    <mergeCell ref="L44:M44"/>
    <mergeCell ref="N44:Q44"/>
    <mergeCell ref="J45:K45"/>
    <mergeCell ref="L45:M45"/>
    <mergeCell ref="N45:Q45"/>
    <mergeCell ref="L46:M46"/>
    <mergeCell ref="B49:I49"/>
    <mergeCell ref="N46:Q46"/>
    <mergeCell ref="L47:M47"/>
    <mergeCell ref="G70:I70"/>
    <mergeCell ref="J70:M70"/>
    <mergeCell ref="A69:C69"/>
    <mergeCell ref="D69:F69"/>
    <mergeCell ref="G69:I69"/>
    <mergeCell ref="A38:C38"/>
    <mergeCell ref="D38:F38"/>
    <mergeCell ref="G38:I38"/>
    <mergeCell ref="J38:M38"/>
    <mergeCell ref="A63:Q63"/>
    <mergeCell ref="A64:E64"/>
    <mergeCell ref="F64:I64"/>
    <mergeCell ref="J64:M64"/>
    <mergeCell ref="N64:Q64"/>
    <mergeCell ref="A65:E66"/>
    <mergeCell ref="F65:I66"/>
    <mergeCell ref="J65:M66"/>
    <mergeCell ref="N65:Q66"/>
    <mergeCell ref="B42:I42"/>
    <mergeCell ref="B46:I46"/>
    <mergeCell ref="B47:I47"/>
    <mergeCell ref="B48:I48"/>
    <mergeCell ref="N38:Q38"/>
    <mergeCell ref="J47:K47"/>
    <mergeCell ref="A33:E34"/>
    <mergeCell ref="F33:I34"/>
    <mergeCell ref="J33:M34"/>
    <mergeCell ref="N33:Q34"/>
    <mergeCell ref="A35:C35"/>
    <mergeCell ref="D35:Q35"/>
    <mergeCell ref="A29:C29"/>
    <mergeCell ref="D29:F29"/>
    <mergeCell ref="G29:I29"/>
    <mergeCell ref="N32:Q32"/>
    <mergeCell ref="N47:Q47"/>
    <mergeCell ref="N20:Q20"/>
    <mergeCell ref="G20:I20"/>
    <mergeCell ref="D20:F20"/>
    <mergeCell ref="A23:Q23"/>
    <mergeCell ref="A24:E24"/>
    <mergeCell ref="N24:Q24"/>
    <mergeCell ref="A20:C20"/>
    <mergeCell ref="A21:C21"/>
    <mergeCell ref="N21:Q21"/>
    <mergeCell ref="D21:F21"/>
    <mergeCell ref="G21:I21"/>
    <mergeCell ref="J21:M21"/>
    <mergeCell ref="J20:M20"/>
    <mergeCell ref="A37:C37"/>
    <mergeCell ref="D37:F37"/>
    <mergeCell ref="G37:I37"/>
    <mergeCell ref="J37:M37"/>
    <mergeCell ref="N37:Q37"/>
    <mergeCell ref="J32:M32"/>
    <mergeCell ref="J29:M29"/>
    <mergeCell ref="A31:Q31"/>
    <mergeCell ref="A32:E32"/>
    <mergeCell ref="F32:I32"/>
    <mergeCell ref="C8:G8"/>
    <mergeCell ref="L8:P8"/>
    <mergeCell ref="C9:G9"/>
    <mergeCell ref="L9:P9"/>
    <mergeCell ref="A6:Q6"/>
    <mergeCell ref="B7:G7"/>
    <mergeCell ref="K7:P7"/>
    <mergeCell ref="A25:E26"/>
    <mergeCell ref="F25:I26"/>
    <mergeCell ref="J25:M26"/>
    <mergeCell ref="N25:Q26"/>
    <mergeCell ref="N16:Q17"/>
    <mergeCell ref="A18:C18"/>
    <mergeCell ref="D18:Q18"/>
    <mergeCell ref="A16:E17"/>
    <mergeCell ref="F16:I17"/>
    <mergeCell ref="J16:M17"/>
    <mergeCell ref="C10:G10"/>
    <mergeCell ref="L10:P10"/>
    <mergeCell ref="A15:E15"/>
    <mergeCell ref="F15:I15"/>
    <mergeCell ref="J15:M15"/>
    <mergeCell ref="N15:Q15"/>
    <mergeCell ref="A12:Q12"/>
    <mergeCell ref="A1:Q1"/>
    <mergeCell ref="A2:Q2"/>
    <mergeCell ref="A5:C5"/>
    <mergeCell ref="O5:Q5"/>
    <mergeCell ref="A3:Q3"/>
    <mergeCell ref="A4:C4"/>
    <mergeCell ref="D4:F4"/>
    <mergeCell ref="G4:J4"/>
    <mergeCell ref="K4:N4"/>
    <mergeCell ref="O4:Q4"/>
    <mergeCell ref="D5:F5"/>
    <mergeCell ref="G5:J5"/>
    <mergeCell ref="K5:N5"/>
    <mergeCell ref="A14:Q14"/>
    <mergeCell ref="A27:C27"/>
    <mergeCell ref="D27:Q27"/>
    <mergeCell ref="B119:M119"/>
    <mergeCell ref="N119:Q119"/>
    <mergeCell ref="B120:M120"/>
    <mergeCell ref="N120:Q120"/>
    <mergeCell ref="A114:Q114"/>
    <mergeCell ref="B115:M115"/>
    <mergeCell ref="N115:Q115"/>
    <mergeCell ref="B116:M116"/>
    <mergeCell ref="N116:Q116"/>
    <mergeCell ref="B117:M117"/>
    <mergeCell ref="B118:M118"/>
    <mergeCell ref="A117:A118"/>
    <mergeCell ref="N117:Q118"/>
    <mergeCell ref="N29:Q29"/>
    <mergeCell ref="A30:C30"/>
    <mergeCell ref="D30:F30"/>
    <mergeCell ref="G30:I30"/>
    <mergeCell ref="J30:M30"/>
    <mergeCell ref="N30:Q30"/>
    <mergeCell ref="F24:I24"/>
    <mergeCell ref="J24:M24"/>
  </mergeCells>
  <printOptions horizontalCentered="1"/>
  <pageMargins left="0.15748031496063" right="0.196850393700787" top="0.31496062992126" bottom="0.15748031496063" header="0.31496062992126" footer="0.15748031496063"/>
  <pageSetup scale="55" orientation="portrait" r:id="rId1"/>
  <headerFooter>
    <oddFooter>&amp;LElaboró
M.A. Luis Miguel Sánchez Rocha&amp;CRevisó
C.P. Gisela Maldonado Escareño&amp;RAutorizó
Lic. José Luis Gama Bazarte</oddFooter>
  </headerFooter>
  <rowBreaks count="1" manualBreakCount="1">
    <brk id="70" max="16" man="1"/>
  </rowBreaks>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Datos!$B$4:$B$5</xm:f>
          </x14:formula1>
          <xm:sqref>A21:C21 A30:C30 A38:C38 A70:C70 A99:C99</xm:sqref>
        </x14:dataValidation>
        <x14:dataValidation type="list" allowBlank="1" showInputMessage="1" showErrorMessage="1" xr:uid="{00000000-0002-0000-0300-000001000000}">
          <x14:formula1>
            <xm:f>Datos!$B$8:$B$11</xm:f>
          </x14:formula1>
          <xm:sqref>D21:F21 D30:F30 D38:F38 D70:F70 D99:F99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Q58"/>
  <sheetViews>
    <sheetView showGridLines="0" topLeftCell="A34" zoomScale="110" zoomScaleNormal="110" zoomScaleSheetLayoutView="90" workbookViewId="0">
      <selection activeCell="K56" sqref="K56:O56"/>
    </sheetView>
  </sheetViews>
  <sheetFormatPr baseColWidth="10" defaultRowHeight="16.5" x14ac:dyDescent="0.3"/>
  <cols>
    <col min="1" max="1" width="14.42578125" style="1" customWidth="1"/>
    <col min="2" max="2" width="14.85546875" style="1" customWidth="1"/>
    <col min="3" max="3" width="15.85546875" style="1" customWidth="1"/>
    <col min="4" max="4" width="5.7109375" style="1" customWidth="1"/>
    <col min="5" max="5" width="14.42578125" style="1" customWidth="1"/>
    <col min="6" max="6" width="9.42578125" style="1" customWidth="1"/>
    <col min="7" max="7" width="14.5703125" style="1" customWidth="1"/>
    <col min="8" max="8" width="9.42578125" style="1" customWidth="1"/>
    <col min="9" max="9" width="7.85546875" style="1" customWidth="1"/>
    <col min="10" max="10" width="6" style="1" customWidth="1"/>
    <col min="11" max="11" width="17.28515625" style="1" customWidth="1"/>
    <col min="12" max="12" width="13.7109375" style="1" customWidth="1"/>
    <col min="13" max="13" width="4.85546875" style="1" customWidth="1"/>
    <col min="14" max="14" width="15.42578125" style="1" customWidth="1"/>
    <col min="15" max="15" width="15.42578125" style="1" bestFit="1" customWidth="1"/>
    <col min="16" max="16" width="13.85546875" style="1" customWidth="1"/>
    <col min="17" max="17" width="14.7109375" style="1" customWidth="1"/>
    <col min="18" max="18" width="13.5703125" style="1" bestFit="1" customWidth="1"/>
    <col min="19" max="16384" width="11.42578125" style="1"/>
  </cols>
  <sheetData>
    <row r="1" spans="1:17" ht="74.099999999999994" customHeight="1" thickBot="1" x14ac:dyDescent="0.35">
      <c r="A1" s="597" t="s">
        <v>136</v>
      </c>
      <c r="B1" s="598"/>
      <c r="C1" s="598"/>
      <c r="D1" s="598"/>
      <c r="E1" s="598"/>
      <c r="F1" s="598"/>
      <c r="G1" s="598"/>
      <c r="H1" s="598"/>
      <c r="I1" s="598"/>
      <c r="J1" s="598"/>
      <c r="K1" s="598"/>
      <c r="L1" s="598"/>
      <c r="M1" s="598"/>
      <c r="N1" s="598"/>
      <c r="O1" s="598"/>
      <c r="P1" s="598"/>
      <c r="Q1" s="599"/>
    </row>
    <row r="2" spans="1:17" ht="18.95" customHeight="1" x14ac:dyDescent="0.3">
      <c r="A2" s="614" t="s">
        <v>0</v>
      </c>
      <c r="B2" s="615"/>
      <c r="C2" s="615"/>
      <c r="D2" s="615"/>
      <c r="E2" s="615"/>
      <c r="F2" s="615"/>
      <c r="G2" s="615"/>
      <c r="H2" s="615"/>
      <c r="I2" s="615"/>
      <c r="J2" s="615"/>
      <c r="K2" s="615"/>
      <c r="L2" s="615"/>
      <c r="M2" s="615"/>
      <c r="N2" s="615"/>
      <c r="O2" s="615"/>
      <c r="P2" s="615"/>
      <c r="Q2" s="616"/>
    </row>
    <row r="3" spans="1:17" ht="15.75" customHeight="1" x14ac:dyDescent="0.3">
      <c r="A3" s="2"/>
      <c r="Q3" s="4"/>
    </row>
    <row r="4" spans="1:17" ht="27" customHeight="1" x14ac:dyDescent="0.3">
      <c r="A4" s="571" t="s">
        <v>1</v>
      </c>
      <c r="B4" s="572"/>
      <c r="C4" s="572"/>
      <c r="D4" s="572"/>
      <c r="E4" s="572"/>
      <c r="F4" s="572"/>
      <c r="G4" s="572"/>
      <c r="H4" s="572"/>
      <c r="I4" s="572"/>
      <c r="J4" s="572"/>
      <c r="K4" s="572"/>
      <c r="L4" s="572"/>
      <c r="M4" s="572"/>
      <c r="N4" s="572"/>
      <c r="O4" s="572"/>
      <c r="P4" s="572"/>
      <c r="Q4" s="573"/>
    </row>
    <row r="5" spans="1:17" ht="18" customHeight="1" x14ac:dyDescent="0.3">
      <c r="A5" s="611" t="s">
        <v>37</v>
      </c>
      <c r="B5" s="612"/>
      <c r="C5" s="612"/>
      <c r="D5" s="612" t="s">
        <v>113</v>
      </c>
      <c r="E5" s="612"/>
      <c r="F5" s="612"/>
      <c r="G5" s="613" t="s">
        <v>2</v>
      </c>
      <c r="H5" s="613"/>
      <c r="I5" s="613"/>
      <c r="J5" s="613"/>
      <c r="K5" s="613" t="s">
        <v>99</v>
      </c>
      <c r="L5" s="613"/>
      <c r="M5" s="613"/>
      <c r="N5" s="613"/>
      <c r="O5" s="613" t="s">
        <v>316</v>
      </c>
      <c r="P5" s="613"/>
      <c r="Q5" s="617"/>
    </row>
    <row r="6" spans="1:17" s="9" customFormat="1" ht="69" customHeight="1" x14ac:dyDescent="0.3">
      <c r="A6" s="609" t="str">
        <f>MIR!A5</f>
        <v>INTERAPAS</v>
      </c>
      <c r="B6" s="610"/>
      <c r="C6" s="610"/>
      <c r="D6" s="610" t="str">
        <f>MIR!D5</f>
        <v>FC25</v>
      </c>
      <c r="E6" s="610"/>
      <c r="F6" s="610"/>
      <c r="G6" s="610" t="str">
        <f>MIR!G5</f>
        <v>Comercial (facturación y cobranza)</v>
      </c>
      <c r="H6" s="610"/>
      <c r="I6" s="610"/>
      <c r="J6" s="610"/>
      <c r="K6" s="610" t="str">
        <f>MIR!K5</f>
        <v>Dirección de Comercialización</v>
      </c>
      <c r="L6" s="610"/>
      <c r="M6" s="610"/>
      <c r="N6" s="610"/>
      <c r="O6" s="618">
        <f>MIR!O5</f>
        <v>82649009.390000001</v>
      </c>
      <c r="P6" s="618"/>
      <c r="Q6" s="619"/>
    </row>
    <row r="7" spans="1:17" ht="17.25" customHeight="1" x14ac:dyDescent="0.3">
      <c r="A7" s="391" t="s">
        <v>3</v>
      </c>
      <c r="B7" s="392"/>
      <c r="C7" s="392"/>
      <c r="D7" s="392"/>
      <c r="E7" s="392"/>
      <c r="F7" s="392"/>
      <c r="G7" s="392"/>
      <c r="H7" s="392"/>
      <c r="I7" s="392"/>
      <c r="J7" s="392"/>
      <c r="K7" s="392"/>
      <c r="L7" s="392"/>
      <c r="M7" s="392"/>
      <c r="N7" s="392"/>
      <c r="O7" s="392"/>
      <c r="P7" s="392"/>
      <c r="Q7" s="393"/>
    </row>
    <row r="8" spans="1:17" ht="18" x14ac:dyDescent="0.3">
      <c r="A8" s="2"/>
      <c r="B8" s="607" t="s">
        <v>40</v>
      </c>
      <c r="C8" s="323"/>
      <c r="D8" s="323"/>
      <c r="E8" s="323"/>
      <c r="F8" s="323"/>
      <c r="G8" s="608"/>
      <c r="H8" s="259"/>
      <c r="I8" s="259"/>
      <c r="J8" s="259"/>
      <c r="K8" s="600" t="s">
        <v>38</v>
      </c>
      <c r="L8" s="572"/>
      <c r="M8" s="572"/>
      <c r="N8" s="572"/>
      <c r="O8" s="572"/>
      <c r="P8" s="601"/>
      <c r="Q8" s="3"/>
    </row>
    <row r="9" spans="1:17" ht="44.25" customHeight="1" x14ac:dyDescent="0.3">
      <c r="A9" s="2"/>
      <c r="B9" s="13" t="s">
        <v>41</v>
      </c>
      <c r="C9" s="457" t="str">
        <f>MIR!C8</f>
        <v>Economía sustentable para San Luis Potosí.</v>
      </c>
      <c r="D9" s="457"/>
      <c r="E9" s="457"/>
      <c r="F9" s="457"/>
      <c r="G9" s="606"/>
      <c r="H9" s="260"/>
      <c r="I9" s="260"/>
      <c r="J9" s="260"/>
      <c r="K9" s="13" t="s">
        <v>39</v>
      </c>
      <c r="L9" s="602" t="str">
        <f>MIR!L8</f>
        <v>Contribuir al acceso universal del agua mediante el fortalecimiento de la infraestructura y la implementación de una nueva tecnología, así como la concientización y el uso responsable del agua.</v>
      </c>
      <c r="M9" s="602"/>
      <c r="N9" s="602"/>
      <c r="O9" s="602"/>
      <c r="P9" s="603"/>
      <c r="Q9" s="4"/>
    </row>
    <row r="10" spans="1:17" ht="35.25" customHeight="1" x14ac:dyDescent="0.3">
      <c r="A10" s="2"/>
      <c r="B10" s="15" t="s">
        <v>100</v>
      </c>
      <c r="C10" s="457" t="str">
        <f>MIR!C9</f>
        <v>Recuperación hídrica con enfoque de cuencas.</v>
      </c>
      <c r="D10" s="457"/>
      <c r="E10" s="457"/>
      <c r="F10" s="457"/>
      <c r="G10" s="606"/>
      <c r="H10" s="261"/>
      <c r="I10" s="261"/>
      <c r="J10" s="261"/>
      <c r="K10" s="13" t="s">
        <v>101</v>
      </c>
      <c r="L10" s="602" t="str">
        <f>MIR!L9</f>
        <v>Fortalecer la infarestructura para el abastecimiento de agua potable en el municipio.</v>
      </c>
      <c r="M10" s="602"/>
      <c r="N10" s="602"/>
      <c r="O10" s="602"/>
      <c r="P10" s="603"/>
      <c r="Q10" s="4"/>
    </row>
    <row r="11" spans="1:17" ht="45.75" customHeight="1" x14ac:dyDescent="0.3">
      <c r="A11" s="2"/>
      <c r="B11" s="16" t="s">
        <v>42</v>
      </c>
      <c r="C11" s="604" t="str">
        <f>MIR!C10</f>
        <v>Incrementar la infraestructura Hidráulica en el Estado, nuevas presas, pozos, redes de distribución de agua potable, sistema de drenaje y alcantarillado.</v>
      </c>
      <c r="D11" s="604"/>
      <c r="E11" s="604"/>
      <c r="F11" s="604"/>
      <c r="G11" s="605"/>
      <c r="H11" s="262"/>
      <c r="I11" s="262"/>
      <c r="J11" s="262"/>
      <c r="K11" s="18" t="s">
        <v>102</v>
      </c>
      <c r="L11" s="604" t="str">
        <f>MIR!L10</f>
        <v>Proveer servicios de agua potable con calidad y eficiencia para abatir la escasez en zonas afectadas.</v>
      </c>
      <c r="M11" s="604"/>
      <c r="N11" s="604"/>
      <c r="O11" s="604"/>
      <c r="P11" s="605"/>
      <c r="Q11" s="4"/>
    </row>
    <row r="12" spans="1:17" ht="6" customHeight="1" x14ac:dyDescent="0.3">
      <c r="A12" s="5"/>
      <c r="B12" s="263"/>
      <c r="C12" s="263"/>
      <c r="D12" s="263"/>
      <c r="E12" s="263"/>
      <c r="F12" s="264"/>
      <c r="G12" s="264"/>
      <c r="H12" s="264"/>
      <c r="I12" s="264"/>
      <c r="J12" s="264"/>
      <c r="K12" s="264"/>
      <c r="L12" s="264"/>
      <c r="Q12" s="4"/>
    </row>
    <row r="13" spans="1:17" ht="19.5" customHeight="1" x14ac:dyDescent="0.3">
      <c r="A13" s="391" t="s">
        <v>4</v>
      </c>
      <c r="B13" s="392"/>
      <c r="C13" s="392"/>
      <c r="D13" s="392"/>
      <c r="E13" s="392"/>
      <c r="F13" s="392"/>
      <c r="G13" s="392"/>
      <c r="H13" s="392"/>
      <c r="I13" s="392"/>
      <c r="J13" s="392"/>
      <c r="K13" s="392"/>
      <c r="L13" s="392"/>
      <c r="M13" s="392"/>
      <c r="N13" s="392"/>
      <c r="O13" s="392"/>
      <c r="P13" s="392"/>
      <c r="Q13" s="393"/>
    </row>
    <row r="14" spans="1:17" ht="55.5" customHeight="1" x14ac:dyDescent="0.3">
      <c r="A14" s="535" t="s">
        <v>43</v>
      </c>
      <c r="B14" s="536"/>
      <c r="C14" s="537" t="str">
        <f>MIR!A16</f>
        <v>A través de un plan integral, contribuir para fortalecer proyectos que promuevan la sostenibilidad financiera, soportada en un flujo estable y suficiente, proveniente de recursos de tarifas (ajustadas a la capacidad de pago de los usuarios más vulnerables y que a su vez cubra las necesidades de operación y mantenimiento de la infraestructura) y de fondeo de recursos públicos (con subsidios focalizados), seguida de una intensa difusión de campañas de sensibilización, programas, promoción para que el usuario acuda a celebrar su contrato, cultura del agua en los diferentes medios de comunicación, entre otros. Además de promover la mayor obertura de micromedición en clientes y usuarios, una correcta toma de lecturas y facturación con precios justos y acorde a los consumido.</v>
      </c>
      <c r="D14" s="537"/>
      <c r="E14" s="537"/>
      <c r="F14" s="537"/>
      <c r="G14" s="537"/>
      <c r="H14" s="537"/>
      <c r="I14" s="537"/>
      <c r="J14" s="537"/>
      <c r="K14" s="537"/>
      <c r="L14" s="537"/>
      <c r="M14" s="537"/>
      <c r="N14" s="537"/>
      <c r="O14" s="537"/>
      <c r="P14" s="537"/>
      <c r="Q14" s="538"/>
    </row>
    <row r="15" spans="1:17" ht="6" customHeight="1" x14ac:dyDescent="0.3">
      <c r="A15" s="6"/>
      <c r="B15" s="265"/>
      <c r="C15" s="265"/>
      <c r="D15" s="265"/>
      <c r="E15" s="265"/>
      <c r="F15" s="265"/>
      <c r="G15" s="265"/>
      <c r="H15" s="265"/>
      <c r="I15" s="265"/>
      <c r="J15" s="265"/>
      <c r="K15" s="265"/>
      <c r="L15" s="265"/>
      <c r="Q15" s="4"/>
    </row>
    <row r="16" spans="1:17" x14ac:dyDescent="0.3">
      <c r="A16" s="322" t="s">
        <v>5</v>
      </c>
      <c r="B16" s="323"/>
      <c r="C16" s="323"/>
      <c r="D16" s="323"/>
      <c r="E16" s="323"/>
      <c r="F16" s="323"/>
      <c r="G16" s="323"/>
      <c r="H16" s="323"/>
      <c r="I16" s="323"/>
      <c r="J16" s="323"/>
      <c r="K16" s="323"/>
      <c r="L16" s="323"/>
      <c r="M16" s="323"/>
      <c r="N16" s="323"/>
      <c r="O16" s="323"/>
      <c r="P16" s="323"/>
      <c r="Q16" s="324"/>
    </row>
    <row r="17" spans="1:17" s="8" customFormat="1" ht="39" customHeight="1" x14ac:dyDescent="0.3">
      <c r="A17" s="529" t="s">
        <v>137</v>
      </c>
      <c r="B17" s="530"/>
      <c r="C17" s="525" t="str">
        <f>MIR!F16</f>
        <v>1. Eficiencia comercial (%).</v>
      </c>
      <c r="D17" s="525"/>
      <c r="E17" s="525"/>
      <c r="F17" s="525"/>
      <c r="G17" s="525"/>
      <c r="H17" s="525"/>
      <c r="I17" s="525"/>
      <c r="J17" s="525"/>
      <c r="K17" s="525"/>
      <c r="L17" s="525"/>
      <c r="M17" s="525"/>
      <c r="N17" s="525"/>
      <c r="O17" s="525"/>
      <c r="P17" s="525"/>
      <c r="Q17" s="526"/>
    </row>
    <row r="18" spans="1:17" ht="51" customHeight="1" x14ac:dyDescent="0.3">
      <c r="A18" s="531" t="s">
        <v>121</v>
      </c>
      <c r="B18" s="527"/>
      <c r="C18" s="527"/>
      <c r="D18" s="527"/>
      <c r="E18" s="53" t="s">
        <v>82</v>
      </c>
      <c r="F18" s="527" t="s">
        <v>7</v>
      </c>
      <c r="G18" s="527"/>
      <c r="H18" s="527" t="s">
        <v>103</v>
      </c>
      <c r="I18" s="527"/>
      <c r="J18" s="532" t="s">
        <v>104</v>
      </c>
      <c r="K18" s="533"/>
      <c r="L18" s="533"/>
      <c r="M18" s="534"/>
      <c r="N18" s="527" t="s">
        <v>115</v>
      </c>
      <c r="O18" s="527"/>
      <c r="P18" s="527"/>
      <c r="Q18" s="528"/>
    </row>
    <row r="19" spans="1:17" s="37" customFormat="1" ht="27.95" customHeight="1" x14ac:dyDescent="0.25">
      <c r="A19" s="541" t="s">
        <v>410</v>
      </c>
      <c r="B19" s="542"/>
      <c r="C19" s="542"/>
      <c r="D19" s="542"/>
      <c r="E19" s="545" t="str">
        <f>MIR!A21</f>
        <v>Estratégico</v>
      </c>
      <c r="F19" s="545" t="str">
        <f>MIR!D21</f>
        <v>Eficacia</v>
      </c>
      <c r="G19" s="545"/>
      <c r="H19" s="545" t="s">
        <v>52</v>
      </c>
      <c r="I19" s="545"/>
      <c r="J19" s="576" t="s">
        <v>126</v>
      </c>
      <c r="K19" s="577"/>
      <c r="L19" s="577"/>
      <c r="M19" s="578"/>
      <c r="N19" s="545"/>
      <c r="O19" s="545"/>
      <c r="P19" s="545"/>
      <c r="Q19" s="547"/>
    </row>
    <row r="20" spans="1:17" s="37" customFormat="1" ht="72.75" customHeight="1" x14ac:dyDescent="0.25">
      <c r="A20" s="543"/>
      <c r="B20" s="544"/>
      <c r="C20" s="544"/>
      <c r="D20" s="544"/>
      <c r="E20" s="546"/>
      <c r="F20" s="546"/>
      <c r="G20" s="546"/>
      <c r="H20" s="546"/>
      <c r="I20" s="546"/>
      <c r="J20" s="579"/>
      <c r="K20" s="580"/>
      <c r="L20" s="580"/>
      <c r="M20" s="581"/>
      <c r="N20" s="546"/>
      <c r="O20" s="546"/>
      <c r="P20" s="546"/>
      <c r="Q20" s="548"/>
    </row>
    <row r="21" spans="1:17" ht="24.75" customHeight="1" x14ac:dyDescent="0.3">
      <c r="A21" s="531" t="s">
        <v>8</v>
      </c>
      <c r="B21" s="527"/>
      <c r="C21" s="527"/>
      <c r="D21" s="539" t="str">
        <f>+MIR!J16</f>
        <v>Reporte de la Dirección de Comercialización y la Dirección de Administración y Finanzas.</v>
      </c>
      <c r="E21" s="539"/>
      <c r="F21" s="539"/>
      <c r="G21" s="539"/>
      <c r="H21" s="539"/>
      <c r="I21" s="539"/>
      <c r="J21" s="539"/>
      <c r="K21" s="539"/>
      <c r="L21" s="539"/>
      <c r="M21" s="539"/>
      <c r="N21" s="539"/>
      <c r="O21" s="539"/>
      <c r="P21" s="539"/>
      <c r="Q21" s="540"/>
    </row>
    <row r="22" spans="1:17" ht="6" customHeight="1" x14ac:dyDescent="0.3">
      <c r="A22" s="6"/>
      <c r="B22" s="265"/>
      <c r="C22" s="265"/>
      <c r="D22" s="265"/>
      <c r="E22" s="265"/>
      <c r="F22" s="265"/>
      <c r="G22" s="265"/>
      <c r="H22" s="265"/>
      <c r="I22" s="265"/>
      <c r="J22" s="265"/>
      <c r="K22" s="265"/>
      <c r="L22" s="265"/>
      <c r="Q22" s="4"/>
    </row>
    <row r="23" spans="1:17" x14ac:dyDescent="0.3">
      <c r="A23" s="322" t="s">
        <v>9</v>
      </c>
      <c r="B23" s="323"/>
      <c r="C23" s="323"/>
      <c r="D23" s="323"/>
      <c r="E23" s="323"/>
      <c r="F23" s="323"/>
      <c r="G23" s="323"/>
      <c r="H23" s="323"/>
      <c r="I23" s="323"/>
      <c r="J23" s="323"/>
      <c r="K23" s="323"/>
      <c r="L23" s="323"/>
      <c r="M23" s="323"/>
      <c r="N23" s="323"/>
      <c r="O23" s="323"/>
      <c r="P23" s="323"/>
      <c r="Q23" s="324"/>
    </row>
    <row r="24" spans="1:17" ht="16.5" customHeight="1" x14ac:dyDescent="0.3">
      <c r="A24" s="523" t="s">
        <v>10</v>
      </c>
      <c r="B24" s="524"/>
      <c r="C24" s="524" t="s">
        <v>11</v>
      </c>
      <c r="D24" s="524"/>
      <c r="E24" s="524"/>
      <c r="F24" s="524" t="s">
        <v>12</v>
      </c>
      <c r="G24" s="524"/>
      <c r="H24" s="524"/>
      <c r="I24" s="524" t="s">
        <v>13</v>
      </c>
      <c r="J24" s="524"/>
      <c r="K24" s="524"/>
      <c r="L24" s="524" t="s">
        <v>14</v>
      </c>
      <c r="M24" s="524"/>
      <c r="N24" s="524"/>
      <c r="O24" s="524" t="s">
        <v>15</v>
      </c>
      <c r="P24" s="524"/>
      <c r="Q24" s="628"/>
    </row>
    <row r="25" spans="1:17" ht="17.25" customHeight="1" x14ac:dyDescent="0.3">
      <c r="A25" s="574" t="s">
        <v>138</v>
      </c>
      <c r="B25" s="575"/>
      <c r="C25" s="575" t="s">
        <v>138</v>
      </c>
      <c r="D25" s="575"/>
      <c r="E25" s="575"/>
      <c r="F25" s="575" t="s">
        <v>138</v>
      </c>
      <c r="G25" s="575"/>
      <c r="H25" s="575"/>
      <c r="I25" s="575" t="s">
        <v>138</v>
      </c>
      <c r="J25" s="575"/>
      <c r="K25" s="575"/>
      <c r="L25" s="625" t="s">
        <v>138</v>
      </c>
      <c r="M25" s="625"/>
      <c r="N25" s="625"/>
      <c r="O25" s="626" t="s">
        <v>138</v>
      </c>
      <c r="P25" s="626"/>
      <c r="Q25" s="627"/>
    </row>
    <row r="26" spans="1:17" ht="21" customHeight="1" x14ac:dyDescent="0.3">
      <c r="A26" s="587" t="s">
        <v>16</v>
      </c>
      <c r="B26" s="588"/>
      <c r="C26" s="588"/>
      <c r="D26" s="589" t="str">
        <f>+MIR!J16</f>
        <v>Reporte de la Dirección de Comercialización y la Dirección de Administración y Finanzas.</v>
      </c>
      <c r="E26" s="589"/>
      <c r="F26" s="589"/>
      <c r="G26" s="589"/>
      <c r="H26" s="589"/>
      <c r="I26" s="589"/>
      <c r="J26" s="589"/>
      <c r="K26" s="589"/>
      <c r="L26" s="589"/>
      <c r="M26" s="589"/>
      <c r="N26" s="589"/>
      <c r="O26" s="589"/>
      <c r="P26" s="589"/>
      <c r="Q26" s="590"/>
    </row>
    <row r="27" spans="1:17" ht="32.25" customHeight="1" x14ac:dyDescent="0.3">
      <c r="A27" s="591" t="s">
        <v>105</v>
      </c>
      <c r="B27" s="592"/>
      <c r="C27" s="592"/>
      <c r="D27" s="593" t="str">
        <f>+MIR!N16</f>
        <v>Se logra aumentar la eficiencia comercial entre lo facturado con lo recaudado y con ello un aumento en el flujo de efectivo interno.</v>
      </c>
      <c r="E27" s="593"/>
      <c r="F27" s="593"/>
      <c r="G27" s="593"/>
      <c r="H27" s="593"/>
      <c r="I27" s="593"/>
      <c r="J27" s="593"/>
      <c r="K27" s="593"/>
      <c r="L27" s="593"/>
      <c r="M27" s="593"/>
      <c r="N27" s="593"/>
      <c r="O27" s="593"/>
      <c r="P27" s="593"/>
      <c r="Q27" s="594"/>
    </row>
    <row r="28" spans="1:17" ht="5.25" customHeight="1" x14ac:dyDescent="0.3">
      <c r="A28" s="38"/>
      <c r="B28" s="265"/>
      <c r="C28" s="265"/>
      <c r="D28" s="265"/>
      <c r="E28" s="265"/>
      <c r="F28" s="265"/>
      <c r="G28" s="265"/>
      <c r="H28" s="265"/>
      <c r="I28" s="265"/>
      <c r="J28" s="265"/>
      <c r="K28" s="265"/>
      <c r="L28" s="265"/>
      <c r="Q28" s="4"/>
    </row>
    <row r="29" spans="1:17" x14ac:dyDescent="0.3">
      <c r="A29" s="322" t="s">
        <v>17</v>
      </c>
      <c r="B29" s="323"/>
      <c r="C29" s="323"/>
      <c r="D29" s="323"/>
      <c r="E29" s="323"/>
      <c r="F29" s="323"/>
      <c r="G29" s="323"/>
      <c r="H29" s="323"/>
      <c r="I29" s="323"/>
      <c r="J29" s="323"/>
      <c r="K29" s="323"/>
      <c r="L29" s="323"/>
      <c r="M29" s="323"/>
      <c r="N29" s="323"/>
      <c r="O29" s="323"/>
      <c r="P29" s="323"/>
      <c r="Q29" s="324"/>
    </row>
    <row r="30" spans="1:17" s="45" customFormat="1" ht="81.75" customHeight="1" x14ac:dyDescent="0.25">
      <c r="A30" s="582" t="s">
        <v>106</v>
      </c>
      <c r="B30" s="583"/>
      <c r="C30" s="583" t="s">
        <v>107</v>
      </c>
      <c r="D30" s="583"/>
      <c r="E30" s="583"/>
      <c r="F30" s="583" t="s">
        <v>108</v>
      </c>
      <c r="G30" s="583"/>
      <c r="H30" s="583"/>
      <c r="I30" s="583" t="s">
        <v>140</v>
      </c>
      <c r="J30" s="583"/>
      <c r="K30" s="583"/>
      <c r="L30" s="586" t="s">
        <v>18</v>
      </c>
      <c r="M30" s="586"/>
      <c r="N30" s="586"/>
      <c r="O30" s="629" t="str">
        <f>MIR!J21</f>
        <v>El padrón de usuarios del INTERAPAS, lo forman un total de 409,919 usuarios, formado por servicio público con una recaudación del 36.03 %, servicio doméstico con el 47.04 %, comercial y de servicios con un 67.03 % e industrial con un 84.73 %, alcanzando una eficiencia global del 54.61 % y una cartera vencida de $ 1,328,243,701.00, Al cierre del ejercicio 2024, se cierra con una eficiencia comercial del 71.13 %.</v>
      </c>
      <c r="P30" s="629"/>
      <c r="Q30" s="630"/>
    </row>
    <row r="31" spans="1:17" s="46" customFormat="1" ht="66.75" customHeight="1" x14ac:dyDescent="0.25">
      <c r="A31" s="584" t="str">
        <f>+MIR!N21</f>
        <v>Aumentar la recaudación al menos en un 10 % de manera general lo facturado VS lo cobrado.</v>
      </c>
      <c r="B31" s="585"/>
      <c r="C31" s="595" t="s">
        <v>139</v>
      </c>
      <c r="D31" s="596"/>
      <c r="E31" s="596"/>
      <c r="F31" s="596" t="s">
        <v>58</v>
      </c>
      <c r="G31" s="596"/>
      <c r="H31" s="596"/>
      <c r="I31" s="631"/>
      <c r="J31" s="631"/>
      <c r="K31" s="631"/>
      <c r="L31" s="632" t="s">
        <v>19</v>
      </c>
      <c r="M31" s="632"/>
      <c r="N31" s="632"/>
      <c r="O31" s="596">
        <v>2024</v>
      </c>
      <c r="P31" s="596"/>
      <c r="Q31" s="633"/>
    </row>
    <row r="32" spans="1:17" ht="10.5" customHeight="1" x14ac:dyDescent="0.35">
      <c r="A32" s="39"/>
      <c r="B32" s="266"/>
      <c r="C32" s="266"/>
      <c r="D32" s="266"/>
      <c r="E32" s="266"/>
      <c r="F32" s="266"/>
      <c r="G32" s="266"/>
      <c r="H32" s="266"/>
      <c r="I32" s="266"/>
      <c r="J32" s="266"/>
      <c r="K32" s="266"/>
      <c r="L32" s="266"/>
      <c r="N32" s="267"/>
      <c r="O32" s="267"/>
      <c r="P32" s="267"/>
      <c r="Q32" s="4"/>
    </row>
    <row r="33" spans="1:17" ht="23.25" customHeight="1" x14ac:dyDescent="0.3">
      <c r="A33" s="571" t="s">
        <v>84</v>
      </c>
      <c r="B33" s="572"/>
      <c r="C33" s="572"/>
      <c r="D33" s="572"/>
      <c r="E33" s="572"/>
      <c r="F33" s="572"/>
      <c r="G33" s="572"/>
      <c r="H33" s="572"/>
      <c r="I33" s="572"/>
      <c r="J33" s="572"/>
      <c r="K33" s="572"/>
      <c r="L33" s="572"/>
      <c r="M33" s="572"/>
      <c r="N33" s="572"/>
      <c r="O33" s="572"/>
      <c r="P33" s="572"/>
      <c r="Q33" s="573"/>
    </row>
    <row r="34" spans="1:17" x14ac:dyDescent="0.3">
      <c r="A34" s="634" t="s">
        <v>33</v>
      </c>
      <c r="B34" s="635"/>
      <c r="C34" s="635"/>
      <c r="D34" s="635"/>
      <c r="E34" s="635"/>
      <c r="F34" s="635"/>
      <c r="G34" s="635"/>
      <c r="H34" s="635"/>
      <c r="I34" s="635"/>
      <c r="J34" s="635"/>
      <c r="K34" s="635"/>
      <c r="L34" s="635"/>
      <c r="M34" s="635"/>
      <c r="N34" s="635"/>
      <c r="O34" s="635"/>
      <c r="P34" s="635"/>
      <c r="Q34" s="636"/>
    </row>
    <row r="35" spans="1:17" x14ac:dyDescent="0.3">
      <c r="A35" s="634" t="s">
        <v>34</v>
      </c>
      <c r="B35" s="635"/>
      <c r="C35" s="635"/>
      <c r="D35" s="635"/>
      <c r="E35" s="635"/>
      <c r="F35" s="635"/>
      <c r="G35" s="635"/>
      <c r="H35" s="635"/>
      <c r="I35" s="635"/>
      <c r="J35" s="635"/>
      <c r="K35" s="635"/>
      <c r="L35" s="635"/>
      <c r="M35" s="635"/>
      <c r="N35" s="635"/>
      <c r="O35" s="635"/>
      <c r="P35" s="635"/>
      <c r="Q35" s="636"/>
    </row>
    <row r="36" spans="1:17" x14ac:dyDescent="0.3">
      <c r="A36" s="558" t="s">
        <v>89</v>
      </c>
      <c r="B36" s="559"/>
      <c r="C36" s="560" t="s">
        <v>411</v>
      </c>
      <c r="D36" s="560"/>
      <c r="E36" s="560"/>
      <c r="F36" s="560"/>
      <c r="G36" s="560"/>
      <c r="H36" s="560"/>
      <c r="I36" s="560"/>
      <c r="J36" s="560"/>
      <c r="K36" s="560"/>
      <c r="L36" s="560"/>
      <c r="M36" s="560"/>
      <c r="N36" s="560"/>
      <c r="O36" s="560"/>
      <c r="P36" s="560"/>
      <c r="Q36" s="561"/>
    </row>
    <row r="37" spans="1:17" ht="20.25" customHeight="1" x14ac:dyDescent="0.3">
      <c r="A37" s="558" t="s">
        <v>90</v>
      </c>
      <c r="B37" s="559"/>
      <c r="C37" s="562" t="s">
        <v>311</v>
      </c>
      <c r="D37" s="562"/>
      <c r="E37" s="562"/>
      <c r="F37" s="562"/>
      <c r="G37" s="562"/>
      <c r="H37" s="562"/>
      <c r="I37" s="562"/>
      <c r="J37" s="562"/>
      <c r="K37" s="562"/>
      <c r="L37" s="562"/>
      <c r="M37" s="562"/>
      <c r="N37" s="562"/>
      <c r="O37" s="562"/>
      <c r="P37" s="562"/>
      <c r="Q37" s="563"/>
    </row>
    <row r="38" spans="1:17" ht="16.5" customHeight="1" x14ac:dyDescent="0.3">
      <c r="A38" s="564" t="s">
        <v>91</v>
      </c>
      <c r="B38" s="565"/>
      <c r="C38" s="539" t="s">
        <v>94</v>
      </c>
      <c r="D38" s="539"/>
      <c r="E38" s="539"/>
      <c r="F38" s="539"/>
      <c r="G38" s="539"/>
      <c r="H38" s="539"/>
      <c r="I38" s="539"/>
      <c r="J38" s="539"/>
      <c r="K38" s="539"/>
      <c r="L38" s="539"/>
      <c r="M38" s="539"/>
      <c r="N38" s="539"/>
      <c r="O38" s="539"/>
      <c r="P38" s="539"/>
      <c r="Q38" s="540"/>
    </row>
    <row r="39" spans="1:17" ht="12.75" customHeight="1" x14ac:dyDescent="0.35">
      <c r="A39" s="40"/>
      <c r="B39" s="267"/>
      <c r="C39" s="267"/>
      <c r="D39" s="267"/>
      <c r="E39" s="267"/>
      <c r="F39" s="267"/>
      <c r="G39" s="267"/>
      <c r="H39" s="267"/>
      <c r="I39" s="267"/>
      <c r="J39" s="267"/>
      <c r="K39" s="267"/>
      <c r="L39" s="267"/>
      <c r="Q39" s="4"/>
    </row>
    <row r="40" spans="1:17" x14ac:dyDescent="0.3">
      <c r="A40" s="637" t="s">
        <v>85</v>
      </c>
      <c r="B40" s="638"/>
      <c r="C40" s="638"/>
      <c r="D40" s="638"/>
      <c r="E40" s="638"/>
      <c r="F40" s="638"/>
      <c r="G40" s="638"/>
      <c r="H40" s="638"/>
      <c r="I40" s="638"/>
      <c r="J40" s="638"/>
      <c r="K40" s="638"/>
      <c r="L40" s="638"/>
      <c r="M40" s="638"/>
      <c r="N40" s="638"/>
      <c r="O40" s="638"/>
      <c r="P40" s="638"/>
      <c r="Q40" s="639"/>
    </row>
    <row r="41" spans="1:17" s="7" customFormat="1" x14ac:dyDescent="0.3">
      <c r="A41" s="58" t="s">
        <v>20</v>
      </c>
      <c r="B41" s="59" t="s">
        <v>21</v>
      </c>
      <c r="C41" s="640" t="s">
        <v>22</v>
      </c>
      <c r="D41" s="640"/>
      <c r="E41" s="59" t="s">
        <v>23</v>
      </c>
      <c r="F41" s="640" t="s">
        <v>24</v>
      </c>
      <c r="G41" s="640"/>
      <c r="H41" s="640" t="s">
        <v>25</v>
      </c>
      <c r="I41" s="640"/>
      <c r="J41" s="640" t="s">
        <v>26</v>
      </c>
      <c r="K41" s="640"/>
      <c r="L41" s="640" t="s">
        <v>27</v>
      </c>
      <c r="M41" s="640"/>
      <c r="N41" s="59" t="s">
        <v>28</v>
      </c>
      <c r="O41" s="59" t="s">
        <v>29</v>
      </c>
      <c r="P41" s="59" t="s">
        <v>30</v>
      </c>
      <c r="Q41" s="60" t="s">
        <v>31</v>
      </c>
    </row>
    <row r="42" spans="1:17" x14ac:dyDescent="0.3">
      <c r="A42" s="289">
        <v>109749762.83083333</v>
      </c>
      <c r="B42" s="289">
        <v>109749762.83083333</v>
      </c>
      <c r="C42" s="289">
        <v>109749762.83083333</v>
      </c>
      <c r="D42" s="289"/>
      <c r="E42" s="289">
        <v>109749762.83083333</v>
      </c>
      <c r="F42" s="289"/>
      <c r="G42" s="289">
        <v>109749762.83083333</v>
      </c>
      <c r="H42" s="620">
        <v>109749762.83083333</v>
      </c>
      <c r="I42" s="621"/>
      <c r="J42" s="289"/>
      <c r="K42" s="289">
        <v>109749462.83</v>
      </c>
      <c r="L42" s="289">
        <v>109749462.83</v>
      </c>
      <c r="M42" s="289"/>
      <c r="N42" s="289">
        <v>109749462.83</v>
      </c>
      <c r="O42" s="289">
        <v>109749462.83</v>
      </c>
      <c r="P42" s="289">
        <v>109749462.83</v>
      </c>
      <c r="Q42" s="290">
        <v>109749462.83</v>
      </c>
    </row>
    <row r="43" spans="1:17" ht="18" x14ac:dyDescent="0.35">
      <c r="A43" s="40"/>
      <c r="B43" s="267"/>
      <c r="C43" s="267"/>
      <c r="D43" s="267"/>
      <c r="E43" s="267"/>
      <c r="F43" s="267"/>
      <c r="G43" s="267"/>
      <c r="H43" s="267"/>
      <c r="I43" s="267"/>
      <c r="O43" s="268" t="s">
        <v>32</v>
      </c>
      <c r="P43" s="553">
        <f>+H42*12</f>
        <v>1316997153.97</v>
      </c>
      <c r="Q43" s="554"/>
    </row>
    <row r="44" spans="1:17" ht="7.5" customHeight="1" x14ac:dyDescent="0.35">
      <c r="A44" s="40"/>
      <c r="B44" s="267"/>
      <c r="C44" s="267"/>
      <c r="D44" s="267"/>
      <c r="E44" s="267"/>
      <c r="F44" s="267"/>
      <c r="G44" s="267"/>
      <c r="H44" s="267"/>
      <c r="I44" s="267"/>
      <c r="J44" s="269"/>
      <c r="K44" s="267"/>
      <c r="L44" s="267"/>
      <c r="Q44" s="4"/>
    </row>
    <row r="45" spans="1:17" ht="7.5" customHeight="1" x14ac:dyDescent="0.35">
      <c r="A45" s="40"/>
      <c r="B45" s="267"/>
      <c r="C45" s="267"/>
      <c r="D45" s="267"/>
      <c r="E45" s="267"/>
      <c r="F45" s="267"/>
      <c r="G45" s="267"/>
      <c r="H45" s="267"/>
      <c r="I45" s="267"/>
      <c r="J45" s="269"/>
      <c r="K45" s="267"/>
      <c r="L45" s="267"/>
      <c r="Q45" s="4"/>
    </row>
    <row r="46" spans="1:17" x14ac:dyDescent="0.3">
      <c r="A46" s="555"/>
      <c r="B46" s="556"/>
      <c r="C46" s="556"/>
      <c r="D46" s="556"/>
      <c r="E46" s="556"/>
      <c r="F46" s="556"/>
      <c r="G46" s="556"/>
      <c r="H46" s="556"/>
      <c r="I46" s="556"/>
      <c r="J46" s="556"/>
      <c r="K46" s="556"/>
      <c r="L46" s="556"/>
      <c r="M46" s="556"/>
      <c r="N46" s="556"/>
      <c r="O46" s="556"/>
      <c r="P46" s="556"/>
      <c r="Q46" s="557"/>
    </row>
    <row r="47" spans="1:17" x14ac:dyDescent="0.3">
      <c r="A47" s="322" t="s">
        <v>36</v>
      </c>
      <c r="B47" s="323"/>
      <c r="C47" s="323"/>
      <c r="D47" s="323"/>
      <c r="E47" s="323"/>
      <c r="F47" s="323"/>
      <c r="G47" s="323"/>
      <c r="H47" s="323"/>
      <c r="I47" s="323"/>
      <c r="J47" s="323"/>
      <c r="K47" s="323"/>
      <c r="L47" s="323"/>
      <c r="M47" s="323"/>
      <c r="N47" s="323"/>
      <c r="O47" s="323"/>
      <c r="P47" s="323"/>
      <c r="Q47" s="324"/>
    </row>
    <row r="48" spans="1:17" ht="19.5" customHeight="1" x14ac:dyDescent="0.3">
      <c r="A48" s="558" t="s">
        <v>89</v>
      </c>
      <c r="B48" s="559"/>
      <c r="C48" s="560" t="s">
        <v>412</v>
      </c>
      <c r="D48" s="560"/>
      <c r="E48" s="560"/>
      <c r="F48" s="560"/>
      <c r="G48" s="560"/>
      <c r="H48" s="560"/>
      <c r="I48" s="560"/>
      <c r="J48" s="560"/>
      <c r="K48" s="560"/>
      <c r="L48" s="560"/>
      <c r="M48" s="560"/>
      <c r="N48" s="560"/>
      <c r="O48" s="560"/>
      <c r="P48" s="560"/>
      <c r="Q48" s="561"/>
    </row>
    <row r="49" spans="1:17" ht="20.25" customHeight="1" x14ac:dyDescent="0.3">
      <c r="A49" s="558" t="s">
        <v>90</v>
      </c>
      <c r="B49" s="559"/>
      <c r="C49" s="562" t="s">
        <v>311</v>
      </c>
      <c r="D49" s="562"/>
      <c r="E49" s="562"/>
      <c r="F49" s="562"/>
      <c r="G49" s="562"/>
      <c r="H49" s="562"/>
      <c r="I49" s="562"/>
      <c r="J49" s="562"/>
      <c r="K49" s="562"/>
      <c r="L49" s="562"/>
      <c r="M49" s="562"/>
      <c r="N49" s="562"/>
      <c r="O49" s="562"/>
      <c r="P49" s="562"/>
      <c r="Q49" s="563"/>
    </row>
    <row r="50" spans="1:17" ht="21" customHeight="1" x14ac:dyDescent="0.3">
      <c r="A50" s="564" t="s">
        <v>91</v>
      </c>
      <c r="B50" s="565"/>
      <c r="C50" s="539" t="s">
        <v>94</v>
      </c>
      <c r="D50" s="539"/>
      <c r="E50" s="539"/>
      <c r="F50" s="539"/>
      <c r="G50" s="539"/>
      <c r="H50" s="539"/>
      <c r="I50" s="539"/>
      <c r="J50" s="539"/>
      <c r="K50" s="539"/>
      <c r="L50" s="539"/>
      <c r="M50" s="539"/>
      <c r="N50" s="539"/>
      <c r="O50" s="539"/>
      <c r="P50" s="539"/>
      <c r="Q50" s="540"/>
    </row>
    <row r="51" spans="1:17" ht="5.25" customHeight="1" x14ac:dyDescent="0.35">
      <c r="A51" s="40"/>
      <c r="B51" s="267"/>
      <c r="C51" s="267"/>
      <c r="D51" s="267"/>
      <c r="E51" s="267"/>
      <c r="F51" s="267"/>
      <c r="G51" s="267"/>
      <c r="H51" s="267"/>
      <c r="I51" s="267"/>
      <c r="J51" s="267"/>
      <c r="K51" s="267"/>
      <c r="L51" s="267"/>
      <c r="Q51" s="4"/>
    </row>
    <row r="52" spans="1:17" x14ac:dyDescent="0.3">
      <c r="A52" s="566" t="s">
        <v>85</v>
      </c>
      <c r="B52" s="567"/>
      <c r="C52" s="567"/>
      <c r="D52" s="567"/>
      <c r="E52" s="567"/>
      <c r="F52" s="567"/>
      <c r="G52" s="567"/>
      <c r="H52" s="567"/>
      <c r="I52" s="567"/>
      <c r="J52" s="567"/>
      <c r="K52" s="567"/>
      <c r="L52" s="567"/>
      <c r="M52" s="567"/>
      <c r="N52" s="567"/>
      <c r="O52" s="567"/>
      <c r="P52" s="567"/>
      <c r="Q52" s="568"/>
    </row>
    <row r="53" spans="1:17" x14ac:dyDescent="0.3">
      <c r="A53" s="61" t="s">
        <v>20</v>
      </c>
      <c r="B53" s="62" t="s">
        <v>21</v>
      </c>
      <c r="C53" s="569" t="s">
        <v>22</v>
      </c>
      <c r="D53" s="569"/>
      <c r="E53" s="62" t="s">
        <v>23</v>
      </c>
      <c r="F53" s="569" t="s">
        <v>24</v>
      </c>
      <c r="G53" s="569"/>
      <c r="H53" s="569" t="s">
        <v>25</v>
      </c>
      <c r="I53" s="569"/>
      <c r="J53" s="569" t="s">
        <v>26</v>
      </c>
      <c r="K53" s="569"/>
      <c r="L53" s="569" t="s">
        <v>27</v>
      </c>
      <c r="M53" s="569"/>
      <c r="N53" s="62" t="s">
        <v>28</v>
      </c>
      <c r="O53" s="62" t="s">
        <v>29</v>
      </c>
      <c r="P53" s="62" t="s">
        <v>30</v>
      </c>
      <c r="Q53" s="63" t="s">
        <v>31</v>
      </c>
    </row>
    <row r="54" spans="1:17" s="41" customFormat="1" x14ac:dyDescent="0.3">
      <c r="A54" s="292">
        <v>184463640.124167</v>
      </c>
      <c r="B54" s="292">
        <v>184463640.124167</v>
      </c>
      <c r="C54" s="292">
        <v>184463640.124167</v>
      </c>
      <c r="D54" s="293"/>
      <c r="E54" s="292">
        <v>184463640.124167</v>
      </c>
      <c r="F54" s="293"/>
      <c r="G54" s="292">
        <v>184463640.124167</v>
      </c>
      <c r="H54" s="623">
        <v>184463640.124167</v>
      </c>
      <c r="I54" s="624"/>
      <c r="J54" s="293"/>
      <c r="K54" s="293">
        <v>184463640.124167</v>
      </c>
      <c r="L54" s="293">
        <v>184463640.124167</v>
      </c>
      <c r="M54" s="293"/>
      <c r="N54" s="293">
        <v>184463640.124167</v>
      </c>
      <c r="O54" s="293">
        <v>184463640.124167</v>
      </c>
      <c r="P54" s="293">
        <v>184463640.124167</v>
      </c>
      <c r="Q54" s="294">
        <v>184463640.124167</v>
      </c>
    </row>
    <row r="55" spans="1:17" x14ac:dyDescent="0.3">
      <c r="A55" s="66"/>
      <c r="B55" s="67"/>
      <c r="C55" s="67"/>
      <c r="D55" s="67"/>
      <c r="E55" s="67"/>
      <c r="F55" s="67"/>
      <c r="G55" s="67"/>
      <c r="H55" s="67"/>
      <c r="I55" s="67"/>
      <c r="J55" s="67"/>
      <c r="K55" s="67"/>
      <c r="L55" s="67"/>
      <c r="M55" s="67"/>
      <c r="N55" s="67"/>
      <c r="O55" s="270" t="s">
        <v>32</v>
      </c>
      <c r="P55" s="549">
        <f>+G54*12</f>
        <v>2213563681.4900041</v>
      </c>
      <c r="Q55" s="550"/>
    </row>
    <row r="56" spans="1:17" x14ac:dyDescent="0.3">
      <c r="A56" s="66"/>
      <c r="B56" s="67"/>
      <c r="C56" s="67"/>
      <c r="D56" s="67"/>
      <c r="E56" s="67"/>
      <c r="F56" s="67"/>
      <c r="G56" s="67"/>
      <c r="H56" s="67"/>
      <c r="I56" s="67"/>
      <c r="J56" s="67"/>
      <c r="K56" s="570" t="s">
        <v>454</v>
      </c>
      <c r="L56" s="570"/>
      <c r="M56" s="570"/>
      <c r="N56" s="570"/>
      <c r="O56" s="570"/>
      <c r="P56" s="622">
        <f>+(P43/P55)*100</f>
        <v>59.496691465569086</v>
      </c>
      <c r="Q56" s="622"/>
    </row>
    <row r="57" spans="1:17" x14ac:dyDescent="0.3">
      <c r="A57" s="551" t="s">
        <v>413</v>
      </c>
      <c r="B57" s="552"/>
      <c r="C57" s="552"/>
      <c r="D57" s="552"/>
      <c r="E57" s="552"/>
      <c r="F57" s="552"/>
      <c r="G57" s="552"/>
      <c r="H57" s="552"/>
      <c r="I57" s="552"/>
      <c r="J57" s="552"/>
      <c r="K57" s="552"/>
      <c r="L57" s="552"/>
      <c r="M57" s="552"/>
      <c r="N57" s="552"/>
      <c r="O57" s="552"/>
      <c r="P57" s="126"/>
      <c r="Q57" s="291">
        <f>+P56*1.1</f>
        <v>65.446360612126</v>
      </c>
    </row>
    <row r="58" spans="1:17" ht="17.25" thickBot="1" x14ac:dyDescent="0.35">
      <c r="A58" s="42"/>
      <c r="B58" s="43"/>
      <c r="C58" s="43"/>
      <c r="D58" s="43"/>
      <c r="E58" s="43"/>
      <c r="F58" s="43"/>
      <c r="G58" s="43"/>
      <c r="H58" s="43"/>
      <c r="I58" s="43"/>
      <c r="J58" s="43"/>
      <c r="K58" s="43"/>
      <c r="L58" s="43"/>
      <c r="M58" s="43"/>
      <c r="N58" s="43"/>
      <c r="O58" s="43"/>
      <c r="P58" s="43"/>
      <c r="Q58" s="44"/>
    </row>
  </sheetData>
  <mergeCells count="106">
    <mergeCell ref="H42:I42"/>
    <mergeCell ref="P56:Q56"/>
    <mergeCell ref="H54:I54"/>
    <mergeCell ref="I25:K25"/>
    <mergeCell ref="L25:N25"/>
    <mergeCell ref="O25:Q25"/>
    <mergeCell ref="O24:Q24"/>
    <mergeCell ref="O30:Q30"/>
    <mergeCell ref="I30:K31"/>
    <mergeCell ref="L31:N31"/>
    <mergeCell ref="O31:Q31"/>
    <mergeCell ref="A34:Q34"/>
    <mergeCell ref="A35:Q35"/>
    <mergeCell ref="A36:B36"/>
    <mergeCell ref="A38:B38"/>
    <mergeCell ref="A29:Q29"/>
    <mergeCell ref="A37:B37"/>
    <mergeCell ref="C37:Q37"/>
    <mergeCell ref="A40:Q40"/>
    <mergeCell ref="C41:D41"/>
    <mergeCell ref="F41:G41"/>
    <mergeCell ref="H41:I41"/>
    <mergeCell ref="J41:K41"/>
    <mergeCell ref="L41:M41"/>
    <mergeCell ref="A1:Q1"/>
    <mergeCell ref="K8:P8"/>
    <mergeCell ref="L9:P9"/>
    <mergeCell ref="L10:P10"/>
    <mergeCell ref="L11:P11"/>
    <mergeCell ref="C9:G9"/>
    <mergeCell ref="C10:G10"/>
    <mergeCell ref="C11:G11"/>
    <mergeCell ref="B8:G8"/>
    <mergeCell ref="A6:C6"/>
    <mergeCell ref="A5:C5"/>
    <mergeCell ref="K5:N5"/>
    <mergeCell ref="K6:N6"/>
    <mergeCell ref="G5:J5"/>
    <mergeCell ref="G6:J6"/>
    <mergeCell ref="D5:F5"/>
    <mergeCell ref="D6:F6"/>
    <mergeCell ref="A7:Q7"/>
    <mergeCell ref="A2:Q2"/>
    <mergeCell ref="A4:Q4"/>
    <mergeCell ref="O5:Q5"/>
    <mergeCell ref="O6:Q6"/>
    <mergeCell ref="A33:Q33"/>
    <mergeCell ref="C38:Q38"/>
    <mergeCell ref="A25:B25"/>
    <mergeCell ref="C25:E25"/>
    <mergeCell ref="F25:H25"/>
    <mergeCell ref="J19:M20"/>
    <mergeCell ref="A30:B30"/>
    <mergeCell ref="A31:B31"/>
    <mergeCell ref="C30:E30"/>
    <mergeCell ref="F30:H30"/>
    <mergeCell ref="L30:N30"/>
    <mergeCell ref="C36:Q36"/>
    <mergeCell ref="A26:C26"/>
    <mergeCell ref="D26:Q26"/>
    <mergeCell ref="A27:C27"/>
    <mergeCell ref="D27:Q27"/>
    <mergeCell ref="C31:E31"/>
    <mergeCell ref="F31:H31"/>
    <mergeCell ref="P55:Q55"/>
    <mergeCell ref="A57:O57"/>
    <mergeCell ref="P43:Q43"/>
    <mergeCell ref="A46:Q46"/>
    <mergeCell ref="A47:Q47"/>
    <mergeCell ref="A48:B48"/>
    <mergeCell ref="C48:Q48"/>
    <mergeCell ref="A49:B49"/>
    <mergeCell ref="C49:Q49"/>
    <mergeCell ref="A50:B50"/>
    <mergeCell ref="C50:Q50"/>
    <mergeCell ref="A52:Q52"/>
    <mergeCell ref="C53:D53"/>
    <mergeCell ref="F53:G53"/>
    <mergeCell ref="H53:I53"/>
    <mergeCell ref="J53:K53"/>
    <mergeCell ref="L53:M53"/>
    <mergeCell ref="K56:O56"/>
    <mergeCell ref="A13:Q13"/>
    <mergeCell ref="A23:Q23"/>
    <mergeCell ref="A24:B24"/>
    <mergeCell ref="C24:E24"/>
    <mergeCell ref="F24:H24"/>
    <mergeCell ref="I24:K24"/>
    <mergeCell ref="L24:N24"/>
    <mergeCell ref="A16:Q16"/>
    <mergeCell ref="C17:Q17"/>
    <mergeCell ref="H18:I18"/>
    <mergeCell ref="N18:Q18"/>
    <mergeCell ref="A17:B17"/>
    <mergeCell ref="F18:G18"/>
    <mergeCell ref="A18:D18"/>
    <mergeCell ref="J18:M18"/>
    <mergeCell ref="A14:B14"/>
    <mergeCell ref="C14:Q14"/>
    <mergeCell ref="D21:Q21"/>
    <mergeCell ref="A21:C21"/>
    <mergeCell ref="A19:D20"/>
    <mergeCell ref="E19:E20"/>
    <mergeCell ref="F19:G20"/>
    <mergeCell ref="H19:I20"/>
    <mergeCell ref="N19:Q20"/>
  </mergeCells>
  <printOptions horizontalCentered="1"/>
  <pageMargins left="0.15748031496063" right="0.196850393700787" top="0.31496062992126" bottom="0.15748031496063" header="0.31496062992126" footer="0.15748031496063"/>
  <pageSetup scale="50"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600-000000000000}">
          <x14:formula1>
            <xm:f>Datos!$C$4:$C$5</xm:f>
          </x14:formula1>
          <xm:sqref>C38:Q38 C50:Q50</xm:sqref>
        </x14:dataValidation>
        <x14:dataValidation type="list" allowBlank="1" showInputMessage="1" showErrorMessage="1" xr:uid="{00000000-0002-0000-0600-000001000000}">
          <x14:formula1>
            <xm:f>Datos!$B$14:$B$18</xm:f>
          </x14:formula1>
          <xm:sqref>H19:I20</xm:sqref>
        </x14:dataValidation>
        <x14:dataValidation type="list" allowBlank="1" showInputMessage="1" showErrorMessage="1" xr:uid="{00000000-0002-0000-0600-000002000000}">
          <x14:formula1>
            <xm:f>Datos!$B$21:$B$23</xm:f>
          </x14:formula1>
          <xm:sqref>F31:H31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R84"/>
  <sheetViews>
    <sheetView showGridLines="0" topLeftCell="A50" zoomScale="106" zoomScaleNormal="106" zoomScaleSheetLayoutView="90" workbookViewId="0">
      <selection activeCell="U76" sqref="U76"/>
    </sheetView>
  </sheetViews>
  <sheetFormatPr baseColWidth="10" defaultRowHeight="14.25" x14ac:dyDescent="0.3"/>
  <cols>
    <col min="1" max="1" width="14.7109375" style="67" customWidth="1"/>
    <col min="2" max="2" width="14.85546875" style="67" customWidth="1"/>
    <col min="3" max="3" width="13.5703125" style="67" customWidth="1"/>
    <col min="4" max="4" width="3.5703125" style="67" customWidth="1"/>
    <col min="5" max="5" width="16.140625" style="67" customWidth="1"/>
    <col min="6" max="6" width="9.42578125" style="67" customWidth="1"/>
    <col min="7" max="7" width="14.5703125" style="67" customWidth="1"/>
    <col min="8" max="8" width="3.42578125" style="67" customWidth="1"/>
    <col min="9" max="9" width="13.5703125" style="67" customWidth="1"/>
    <col min="10" max="10" width="3.42578125" style="67" customWidth="1"/>
    <col min="11" max="11" width="13.5703125" style="67" customWidth="1"/>
    <col min="12" max="12" width="13.7109375" style="67" customWidth="1"/>
    <col min="13" max="13" width="6.7109375" style="67" customWidth="1"/>
    <col min="14" max="17" width="14.28515625" style="67" customWidth="1"/>
    <col min="18" max="16384" width="11.42578125" style="67"/>
  </cols>
  <sheetData>
    <row r="1" spans="1:17" ht="75" customHeight="1" thickBot="1" x14ac:dyDescent="0.35">
      <c r="A1" s="597" t="s">
        <v>141</v>
      </c>
      <c r="B1" s="598"/>
      <c r="C1" s="598"/>
      <c r="D1" s="598"/>
      <c r="E1" s="598"/>
      <c r="F1" s="598"/>
      <c r="G1" s="598"/>
      <c r="H1" s="598"/>
      <c r="I1" s="598"/>
      <c r="J1" s="598"/>
      <c r="K1" s="598"/>
      <c r="L1" s="598"/>
      <c r="M1" s="598"/>
      <c r="N1" s="598"/>
      <c r="O1" s="598"/>
      <c r="P1" s="598"/>
      <c r="Q1" s="599"/>
    </row>
    <row r="2" spans="1:17" ht="18.95" customHeight="1" x14ac:dyDescent="0.3">
      <c r="A2" s="614" t="s">
        <v>0</v>
      </c>
      <c r="B2" s="615"/>
      <c r="C2" s="615"/>
      <c r="D2" s="615"/>
      <c r="E2" s="615"/>
      <c r="F2" s="615"/>
      <c r="G2" s="615"/>
      <c r="H2" s="615"/>
      <c r="I2" s="615"/>
      <c r="J2" s="615"/>
      <c r="K2" s="615"/>
      <c r="L2" s="615"/>
      <c r="M2" s="615"/>
      <c r="N2" s="615"/>
      <c r="O2" s="615"/>
      <c r="P2" s="615"/>
      <c r="Q2" s="616"/>
    </row>
    <row r="3" spans="1:17" ht="15.75" customHeight="1" x14ac:dyDescent="0.3">
      <c r="A3" s="66"/>
      <c r="Q3" s="69"/>
    </row>
    <row r="4" spans="1:17" ht="27" customHeight="1" x14ac:dyDescent="0.3">
      <c r="A4" s="571" t="s">
        <v>1</v>
      </c>
      <c r="B4" s="572"/>
      <c r="C4" s="572"/>
      <c r="D4" s="572"/>
      <c r="E4" s="572"/>
      <c r="F4" s="572"/>
      <c r="G4" s="572"/>
      <c r="H4" s="572"/>
      <c r="I4" s="572"/>
      <c r="J4" s="572"/>
      <c r="K4" s="572"/>
      <c r="L4" s="572"/>
      <c r="M4" s="572"/>
      <c r="N4" s="572"/>
      <c r="O4" s="572"/>
      <c r="P4" s="572"/>
      <c r="Q4" s="573"/>
    </row>
    <row r="5" spans="1:17" s="92" customFormat="1" ht="18" customHeight="1" x14ac:dyDescent="0.3">
      <c r="A5" s="684" t="s">
        <v>37</v>
      </c>
      <c r="B5" s="685"/>
      <c r="C5" s="685"/>
      <c r="D5" s="685" t="s">
        <v>113</v>
      </c>
      <c r="E5" s="685"/>
      <c r="F5" s="685"/>
      <c r="G5" s="686" t="s">
        <v>2</v>
      </c>
      <c r="H5" s="686"/>
      <c r="I5" s="686"/>
      <c r="J5" s="686"/>
      <c r="K5" s="686" t="s">
        <v>99</v>
      </c>
      <c r="L5" s="686"/>
      <c r="M5" s="686"/>
      <c r="N5" s="686"/>
      <c r="O5" s="686" t="s">
        <v>316</v>
      </c>
      <c r="P5" s="686"/>
      <c r="Q5" s="687"/>
    </row>
    <row r="6" spans="1:17" ht="69" customHeight="1" x14ac:dyDescent="0.3">
      <c r="A6" s="609" t="str">
        <f>FIN!A6</f>
        <v>INTERAPAS</v>
      </c>
      <c r="B6" s="610"/>
      <c r="C6" s="610"/>
      <c r="D6" s="650" t="str">
        <f>FIN!D6</f>
        <v>FC25</v>
      </c>
      <c r="E6" s="650"/>
      <c r="F6" s="650"/>
      <c r="G6" s="610" t="str">
        <f>FIN!G6</f>
        <v>Comercial (facturación y cobranza)</v>
      </c>
      <c r="H6" s="610"/>
      <c r="I6" s="610"/>
      <c r="J6" s="610"/>
      <c r="K6" s="610" t="str">
        <f>FIN!K6</f>
        <v>Dirección de Comercialización</v>
      </c>
      <c r="L6" s="610"/>
      <c r="M6" s="610"/>
      <c r="N6" s="610"/>
      <c r="O6" s="679">
        <f>FIN!O6</f>
        <v>82649009.390000001</v>
      </c>
      <c r="P6" s="679"/>
      <c r="Q6" s="680"/>
    </row>
    <row r="7" spans="1:17" ht="17.25" customHeight="1" x14ac:dyDescent="0.3">
      <c r="A7" s="681" t="s">
        <v>3</v>
      </c>
      <c r="B7" s="682"/>
      <c r="C7" s="682"/>
      <c r="D7" s="682"/>
      <c r="E7" s="682"/>
      <c r="F7" s="682"/>
      <c r="G7" s="682"/>
      <c r="H7" s="682"/>
      <c r="I7" s="682"/>
      <c r="J7" s="682"/>
      <c r="K7" s="682"/>
      <c r="L7" s="682"/>
      <c r="M7" s="682"/>
      <c r="N7" s="682"/>
      <c r="O7" s="682"/>
      <c r="P7" s="682"/>
      <c r="Q7" s="683"/>
    </row>
    <row r="8" spans="1:17" x14ac:dyDescent="0.3">
      <c r="A8" s="66"/>
      <c r="B8" s="607" t="s">
        <v>40</v>
      </c>
      <c r="C8" s="323"/>
      <c r="D8" s="323"/>
      <c r="E8" s="323"/>
      <c r="F8" s="323"/>
      <c r="G8" s="608"/>
      <c r="H8" s="272"/>
      <c r="I8" s="272"/>
      <c r="J8" s="272"/>
      <c r="K8" s="600" t="s">
        <v>38</v>
      </c>
      <c r="L8" s="572"/>
      <c r="M8" s="572"/>
      <c r="N8" s="572"/>
      <c r="O8" s="572"/>
      <c r="P8" s="601"/>
      <c r="Q8" s="71"/>
    </row>
    <row r="9" spans="1:17" ht="41.25" customHeight="1" x14ac:dyDescent="0.3">
      <c r="A9" s="66"/>
      <c r="B9" s="13" t="s">
        <v>41</v>
      </c>
      <c r="C9" s="661" t="str">
        <f>FIN!C9</f>
        <v>Economía sustentable para San Luis Potosí.</v>
      </c>
      <c r="D9" s="661"/>
      <c r="E9" s="661"/>
      <c r="F9" s="661"/>
      <c r="G9" s="676"/>
      <c r="H9" s="9"/>
      <c r="I9" s="9"/>
      <c r="J9" s="9"/>
      <c r="K9" s="13" t="s">
        <v>39</v>
      </c>
      <c r="L9" s="677" t="str">
        <f>FIN!L9</f>
        <v>Contribuir al acceso universal del agua mediante el fortalecimiento de la infraestructura y la implementación de una nueva tecnología, así como la concientización y el uso responsable del agua.</v>
      </c>
      <c r="M9" s="677"/>
      <c r="N9" s="677"/>
      <c r="O9" s="677"/>
      <c r="P9" s="678"/>
      <c r="Q9" s="69"/>
    </row>
    <row r="10" spans="1:17" ht="31.5" customHeight="1" x14ac:dyDescent="0.3">
      <c r="A10" s="66"/>
      <c r="B10" s="15" t="s">
        <v>100</v>
      </c>
      <c r="C10" s="661" t="str">
        <f>FIN!C10</f>
        <v>Recuperación hídrica con enfoque de cuencas.</v>
      </c>
      <c r="D10" s="661"/>
      <c r="E10" s="661"/>
      <c r="F10" s="661"/>
      <c r="G10" s="676"/>
      <c r="H10" s="261"/>
      <c r="I10" s="261"/>
      <c r="J10" s="261"/>
      <c r="K10" s="13" t="s">
        <v>101</v>
      </c>
      <c r="L10" s="677" t="str">
        <f>FIN!L10</f>
        <v>Fortalecer la infarestructura para el abastecimiento de agua potable en el municipio.</v>
      </c>
      <c r="M10" s="677"/>
      <c r="N10" s="677"/>
      <c r="O10" s="677"/>
      <c r="P10" s="678"/>
      <c r="Q10" s="69"/>
    </row>
    <row r="11" spans="1:17" ht="27.75" customHeight="1" x14ac:dyDescent="0.3">
      <c r="A11" s="66"/>
      <c r="B11" s="16" t="s">
        <v>42</v>
      </c>
      <c r="C11" s="668" t="str">
        <f>FIN!C11</f>
        <v>Incrementar la infraestructura Hidráulica en el Estado, nuevas presas, pozos, redes de distribución de agua potable, sistema de drenaje y alcantarillado.</v>
      </c>
      <c r="D11" s="668"/>
      <c r="E11" s="668"/>
      <c r="F11" s="668"/>
      <c r="G11" s="669"/>
      <c r="H11" s="74"/>
      <c r="I11" s="74"/>
      <c r="J11" s="74"/>
      <c r="K11" s="18" t="s">
        <v>102</v>
      </c>
      <c r="L11" s="670" t="str">
        <f>FIN!L11</f>
        <v>Proveer servicios de agua potable con calidad y eficiencia para abatir la escasez en zonas afectadas.</v>
      </c>
      <c r="M11" s="670"/>
      <c r="N11" s="670"/>
      <c r="O11" s="670"/>
      <c r="P11" s="671"/>
      <c r="Q11" s="69"/>
    </row>
    <row r="12" spans="1:17" ht="6" customHeight="1" x14ac:dyDescent="0.3">
      <c r="A12" s="75"/>
      <c r="B12" s="273"/>
      <c r="C12" s="273"/>
      <c r="D12" s="273"/>
      <c r="E12" s="273"/>
      <c r="F12" s="274"/>
      <c r="G12" s="274"/>
      <c r="H12" s="274"/>
      <c r="I12" s="274"/>
      <c r="J12" s="274"/>
      <c r="K12" s="274"/>
      <c r="L12" s="274"/>
      <c r="Q12" s="69"/>
    </row>
    <row r="13" spans="1:17" ht="19.5" customHeight="1" x14ac:dyDescent="0.3">
      <c r="A13" s="391" t="s">
        <v>4</v>
      </c>
      <c r="B13" s="392"/>
      <c r="C13" s="392"/>
      <c r="D13" s="392"/>
      <c r="E13" s="392"/>
      <c r="F13" s="392"/>
      <c r="G13" s="392"/>
      <c r="H13" s="392"/>
      <c r="I13" s="392"/>
      <c r="J13" s="392"/>
      <c r="K13" s="392"/>
      <c r="L13" s="392"/>
      <c r="M13" s="392"/>
      <c r="N13" s="392"/>
      <c r="O13" s="392"/>
      <c r="P13" s="392"/>
      <c r="Q13" s="393"/>
    </row>
    <row r="14" spans="1:17" ht="33.75" customHeight="1" x14ac:dyDescent="0.3">
      <c r="A14" s="672" t="s">
        <v>60</v>
      </c>
      <c r="B14" s="673"/>
      <c r="C14" s="674" t="str">
        <f>MIR!A25</f>
        <v>El Organismo Operador cuenta con un mejor control en el fortalecimiento de proyectos, programas, acciones y difusiones, que han contribuido en el aumento de la recaudación; además con el aumento en la cobertura de micromedición se lleva un registro más controlado en el volumen de agua facturada y los volúmenes de agua contabilizada.</v>
      </c>
      <c r="D14" s="674"/>
      <c r="E14" s="674"/>
      <c r="F14" s="674"/>
      <c r="G14" s="674"/>
      <c r="H14" s="674"/>
      <c r="I14" s="674"/>
      <c r="J14" s="674"/>
      <c r="K14" s="674"/>
      <c r="L14" s="674"/>
      <c r="M14" s="674"/>
      <c r="N14" s="674"/>
      <c r="O14" s="674"/>
      <c r="P14" s="674"/>
      <c r="Q14" s="675"/>
    </row>
    <row r="15" spans="1:17" ht="6" customHeight="1" x14ac:dyDescent="0.3">
      <c r="A15" s="66"/>
      <c r="Q15" s="69"/>
    </row>
    <row r="16" spans="1:17" x14ac:dyDescent="0.3">
      <c r="A16" s="322" t="s">
        <v>5</v>
      </c>
      <c r="B16" s="323"/>
      <c r="C16" s="323"/>
      <c r="D16" s="323"/>
      <c r="E16" s="323"/>
      <c r="F16" s="323"/>
      <c r="G16" s="323"/>
      <c r="H16" s="323"/>
      <c r="I16" s="323"/>
      <c r="J16" s="323"/>
      <c r="K16" s="323"/>
      <c r="L16" s="323"/>
      <c r="M16" s="323"/>
      <c r="N16" s="323"/>
      <c r="O16" s="323"/>
      <c r="P16" s="323"/>
      <c r="Q16" s="324"/>
    </row>
    <row r="17" spans="1:17" ht="39" customHeight="1" x14ac:dyDescent="0.3">
      <c r="A17" s="529" t="s">
        <v>137</v>
      </c>
      <c r="B17" s="530"/>
      <c r="C17" s="546" t="str">
        <f>MIR!F25</f>
        <v>4.- Eficiencia comerciar servicio doméstico.</v>
      </c>
      <c r="D17" s="546"/>
      <c r="E17" s="546"/>
      <c r="F17" s="546"/>
      <c r="G17" s="546"/>
      <c r="H17" s="546"/>
      <c r="I17" s="546"/>
      <c r="J17" s="546"/>
      <c r="K17" s="546"/>
      <c r="L17" s="546"/>
      <c r="M17" s="546"/>
      <c r="N17" s="546"/>
      <c r="O17" s="546"/>
      <c r="P17" s="546"/>
      <c r="Q17" s="548"/>
    </row>
    <row r="18" spans="1:17" ht="51" customHeight="1" x14ac:dyDescent="0.3">
      <c r="A18" s="531" t="s">
        <v>120</v>
      </c>
      <c r="B18" s="527"/>
      <c r="C18" s="527"/>
      <c r="D18" s="527"/>
      <c r="E18" s="53" t="s">
        <v>82</v>
      </c>
      <c r="F18" s="527" t="s">
        <v>7</v>
      </c>
      <c r="G18" s="527"/>
      <c r="H18" s="527" t="s">
        <v>103</v>
      </c>
      <c r="I18" s="527"/>
      <c r="J18" s="532" t="s">
        <v>104</v>
      </c>
      <c r="K18" s="533"/>
      <c r="L18" s="533"/>
      <c r="M18" s="534"/>
      <c r="N18" s="527" t="s">
        <v>115</v>
      </c>
      <c r="O18" s="527"/>
      <c r="P18" s="527"/>
      <c r="Q18" s="528"/>
    </row>
    <row r="19" spans="1:17" s="74" customFormat="1" ht="63" customHeight="1" x14ac:dyDescent="0.25">
      <c r="A19" s="666" t="s">
        <v>415</v>
      </c>
      <c r="B19" s="545"/>
      <c r="C19" s="545"/>
      <c r="D19" s="545"/>
      <c r="E19" s="545" t="s">
        <v>44</v>
      </c>
      <c r="F19" s="545" t="s">
        <v>46</v>
      </c>
      <c r="G19" s="545"/>
      <c r="H19" s="545" t="s">
        <v>52</v>
      </c>
      <c r="I19" s="545"/>
      <c r="J19" s="576" t="s">
        <v>126</v>
      </c>
      <c r="K19" s="577"/>
      <c r="L19" s="577"/>
      <c r="M19" s="578"/>
      <c r="N19" s="545"/>
      <c r="O19" s="545"/>
      <c r="P19" s="545"/>
      <c r="Q19" s="547"/>
    </row>
    <row r="20" spans="1:17" s="74" customFormat="1" ht="63" customHeight="1" x14ac:dyDescent="0.25">
      <c r="A20" s="667"/>
      <c r="B20" s="546"/>
      <c r="C20" s="546"/>
      <c r="D20" s="546"/>
      <c r="E20" s="546"/>
      <c r="F20" s="546"/>
      <c r="G20" s="546"/>
      <c r="H20" s="546"/>
      <c r="I20" s="546"/>
      <c r="J20" s="579"/>
      <c r="K20" s="580"/>
      <c r="L20" s="580"/>
      <c r="M20" s="581"/>
      <c r="N20" s="546"/>
      <c r="O20" s="546"/>
      <c r="P20" s="546"/>
      <c r="Q20" s="548"/>
    </row>
    <row r="21" spans="1:17" ht="24.75" customHeight="1" x14ac:dyDescent="0.3">
      <c r="A21" s="531" t="s">
        <v>8</v>
      </c>
      <c r="B21" s="527"/>
      <c r="C21" s="527"/>
      <c r="D21" s="664" t="s">
        <v>125</v>
      </c>
      <c r="E21" s="664"/>
      <c r="F21" s="664"/>
      <c r="G21" s="664"/>
      <c r="H21" s="664"/>
      <c r="I21" s="664"/>
      <c r="J21" s="664"/>
      <c r="K21" s="664"/>
      <c r="L21" s="664"/>
      <c r="M21" s="664"/>
      <c r="N21" s="664"/>
      <c r="O21" s="664"/>
      <c r="P21" s="664"/>
      <c r="Q21" s="665"/>
    </row>
    <row r="22" spans="1:17" ht="6" customHeight="1" x14ac:dyDescent="0.3">
      <c r="A22" s="66"/>
      <c r="Q22" s="69"/>
    </row>
    <row r="23" spans="1:17" x14ac:dyDescent="0.3">
      <c r="A23" s="322" t="s">
        <v>9</v>
      </c>
      <c r="B23" s="323"/>
      <c r="C23" s="323"/>
      <c r="D23" s="323"/>
      <c r="E23" s="323"/>
      <c r="F23" s="323"/>
      <c r="G23" s="323"/>
      <c r="H23" s="323"/>
      <c r="I23" s="323"/>
      <c r="J23" s="323"/>
      <c r="K23" s="323"/>
      <c r="L23" s="323"/>
      <c r="M23" s="323"/>
      <c r="N23" s="323"/>
      <c r="O23" s="323"/>
      <c r="P23" s="323"/>
      <c r="Q23" s="324"/>
    </row>
    <row r="24" spans="1:17" ht="15" customHeight="1" x14ac:dyDescent="0.3">
      <c r="A24" s="523" t="s">
        <v>10</v>
      </c>
      <c r="B24" s="524"/>
      <c r="C24" s="524" t="s">
        <v>11</v>
      </c>
      <c r="D24" s="524"/>
      <c r="E24" s="524"/>
      <c r="F24" s="524" t="s">
        <v>12</v>
      </c>
      <c r="G24" s="524"/>
      <c r="H24" s="524"/>
      <c r="I24" s="524" t="s">
        <v>13</v>
      </c>
      <c r="J24" s="524"/>
      <c r="K24" s="524"/>
      <c r="L24" s="524" t="s">
        <v>14</v>
      </c>
      <c r="M24" s="524"/>
      <c r="N24" s="524"/>
      <c r="O24" s="524" t="s">
        <v>15</v>
      </c>
      <c r="P24" s="524"/>
      <c r="Q24" s="628"/>
    </row>
    <row r="25" spans="1:17" ht="15.75" customHeight="1" x14ac:dyDescent="0.3">
      <c r="A25" s="574" t="s">
        <v>138</v>
      </c>
      <c r="B25" s="575"/>
      <c r="C25" s="575" t="s">
        <v>138</v>
      </c>
      <c r="D25" s="575"/>
      <c r="E25" s="575"/>
      <c r="F25" s="575" t="s">
        <v>138</v>
      </c>
      <c r="G25" s="575"/>
      <c r="H25" s="575"/>
      <c r="I25" s="575" t="s">
        <v>138</v>
      </c>
      <c r="J25" s="575"/>
      <c r="K25" s="575"/>
      <c r="L25" s="625" t="s">
        <v>138</v>
      </c>
      <c r="M25" s="625"/>
      <c r="N25" s="625"/>
      <c r="O25" s="626" t="s">
        <v>138</v>
      </c>
      <c r="P25" s="626"/>
      <c r="Q25" s="627"/>
    </row>
    <row r="26" spans="1:17" ht="27" customHeight="1" x14ac:dyDescent="0.3">
      <c r="A26" s="587" t="s">
        <v>16</v>
      </c>
      <c r="B26" s="588"/>
      <c r="C26" s="588"/>
      <c r="D26" s="661" t="str">
        <f>MIR!J25</f>
        <v>Informe de la Dirección de Comercialización.</v>
      </c>
      <c r="E26" s="661"/>
      <c r="F26" s="661"/>
      <c r="G26" s="661"/>
      <c r="H26" s="661"/>
      <c r="I26" s="661"/>
      <c r="J26" s="661"/>
      <c r="K26" s="661"/>
      <c r="L26" s="661"/>
      <c r="M26" s="661"/>
      <c r="N26" s="661"/>
      <c r="O26" s="661"/>
      <c r="P26" s="661"/>
      <c r="Q26" s="662"/>
    </row>
    <row r="27" spans="1:17" ht="27" customHeight="1" x14ac:dyDescent="0.3">
      <c r="A27" s="591" t="s">
        <v>105</v>
      </c>
      <c r="B27" s="592"/>
      <c r="C27" s="592"/>
      <c r="D27" s="610" t="str">
        <f>MIR!N25</f>
        <v>Se logra aumentar la recaudación en el servicio doméstico, siendo uno de los servicios con mayores usuarios y con mayor rezago.</v>
      </c>
      <c r="E27" s="610"/>
      <c r="F27" s="610"/>
      <c r="G27" s="610"/>
      <c r="H27" s="610"/>
      <c r="I27" s="610"/>
      <c r="J27" s="610"/>
      <c r="K27" s="610"/>
      <c r="L27" s="610"/>
      <c r="M27" s="610"/>
      <c r="N27" s="610"/>
      <c r="O27" s="610"/>
      <c r="P27" s="610"/>
      <c r="Q27" s="663"/>
    </row>
    <row r="28" spans="1:17" ht="5.25" customHeight="1" x14ac:dyDescent="0.3">
      <c r="A28" s="76"/>
      <c r="Q28" s="69"/>
    </row>
    <row r="29" spans="1:17" x14ac:dyDescent="0.3">
      <c r="A29" s="322" t="s">
        <v>17</v>
      </c>
      <c r="B29" s="323"/>
      <c r="C29" s="323"/>
      <c r="D29" s="323"/>
      <c r="E29" s="323"/>
      <c r="F29" s="323"/>
      <c r="G29" s="323"/>
      <c r="H29" s="323"/>
      <c r="I29" s="323"/>
      <c r="J29" s="323"/>
      <c r="K29" s="323"/>
      <c r="L29" s="323"/>
      <c r="M29" s="323"/>
      <c r="N29" s="323"/>
      <c r="O29" s="323"/>
      <c r="P29" s="323"/>
      <c r="Q29" s="324"/>
    </row>
    <row r="30" spans="1:17" ht="45.75" customHeight="1" x14ac:dyDescent="0.3">
      <c r="A30" s="523" t="s">
        <v>106</v>
      </c>
      <c r="B30" s="524"/>
      <c r="C30" s="524" t="s">
        <v>107</v>
      </c>
      <c r="D30" s="524"/>
      <c r="E30" s="524"/>
      <c r="F30" s="524" t="s">
        <v>108</v>
      </c>
      <c r="G30" s="524"/>
      <c r="H30" s="524"/>
      <c r="I30" s="524" t="s">
        <v>140</v>
      </c>
      <c r="J30" s="524"/>
      <c r="K30" s="524"/>
      <c r="L30" s="613" t="s">
        <v>18</v>
      </c>
      <c r="M30" s="613"/>
      <c r="N30" s="613"/>
      <c r="O30" s="629" t="str">
        <f>MIR!J30</f>
        <v>Al ciere del ejercio 2024, la recaudación por la prestación del servicio de agua a usuarios de tipo doméstico, se cierra con una recaudación del 66.33 %</v>
      </c>
      <c r="P30" s="629"/>
      <c r="Q30" s="630"/>
    </row>
    <row r="31" spans="1:17" s="77" customFormat="1" ht="65.25" customHeight="1" x14ac:dyDescent="0.25">
      <c r="A31" s="656" t="str">
        <f>MIR!N30</f>
        <v>Aumentar al menos en un 10 % la recaudación en servicio de tipo doméstico, en este tipo de contratación se concentra el mayor número de usuarios.</v>
      </c>
      <c r="B31" s="657"/>
      <c r="C31" s="658" t="s">
        <v>142</v>
      </c>
      <c r="D31" s="384"/>
      <c r="E31" s="384"/>
      <c r="F31" s="384" t="s">
        <v>58</v>
      </c>
      <c r="G31" s="384"/>
      <c r="H31" s="384"/>
      <c r="I31" s="527"/>
      <c r="J31" s="527"/>
      <c r="K31" s="527"/>
      <c r="L31" s="659" t="s">
        <v>19</v>
      </c>
      <c r="M31" s="659"/>
      <c r="N31" s="659"/>
      <c r="O31" s="384">
        <v>2024</v>
      </c>
      <c r="P31" s="384"/>
      <c r="Q31" s="660"/>
    </row>
    <row r="32" spans="1:17" ht="10.5" customHeight="1" x14ac:dyDescent="0.3">
      <c r="A32" s="78"/>
      <c r="B32" s="77"/>
      <c r="C32" s="77"/>
      <c r="D32" s="77"/>
      <c r="E32" s="77"/>
      <c r="F32" s="77"/>
      <c r="G32" s="77"/>
      <c r="H32" s="77"/>
      <c r="I32" s="77"/>
      <c r="J32" s="77"/>
      <c r="K32" s="77"/>
      <c r="L32" s="77"/>
      <c r="Q32" s="69"/>
    </row>
    <row r="33" spans="1:17" ht="23.25" customHeight="1" x14ac:dyDescent="0.3">
      <c r="A33" s="571" t="s">
        <v>84</v>
      </c>
      <c r="B33" s="572"/>
      <c r="C33" s="572"/>
      <c r="D33" s="572"/>
      <c r="E33" s="572"/>
      <c r="F33" s="572"/>
      <c r="G33" s="572"/>
      <c r="H33" s="572"/>
      <c r="I33" s="572"/>
      <c r="J33" s="572"/>
      <c r="K33" s="572"/>
      <c r="L33" s="572"/>
      <c r="M33" s="572"/>
      <c r="N33" s="572"/>
      <c r="O33" s="572"/>
      <c r="P33" s="572"/>
      <c r="Q33" s="573"/>
    </row>
    <row r="34" spans="1:17" x14ac:dyDescent="0.3">
      <c r="A34" s="634" t="s">
        <v>33</v>
      </c>
      <c r="B34" s="635"/>
      <c r="C34" s="635"/>
      <c r="D34" s="635"/>
      <c r="E34" s="635"/>
      <c r="F34" s="635"/>
      <c r="G34" s="635"/>
      <c r="H34" s="635"/>
      <c r="I34" s="635"/>
      <c r="J34" s="635"/>
      <c r="K34" s="635"/>
      <c r="L34" s="635"/>
      <c r="M34" s="635"/>
      <c r="N34" s="635"/>
      <c r="O34" s="635"/>
      <c r="P34" s="635"/>
      <c r="Q34" s="636"/>
    </row>
    <row r="35" spans="1:17" x14ac:dyDescent="0.3">
      <c r="A35" s="634" t="s">
        <v>34</v>
      </c>
      <c r="B35" s="635"/>
      <c r="C35" s="635"/>
      <c r="D35" s="635"/>
      <c r="E35" s="635"/>
      <c r="F35" s="635"/>
      <c r="G35" s="635"/>
      <c r="H35" s="635"/>
      <c r="I35" s="635"/>
      <c r="J35" s="635"/>
      <c r="K35" s="635"/>
      <c r="L35" s="635"/>
      <c r="M35" s="635"/>
      <c r="N35" s="635"/>
      <c r="O35" s="635"/>
      <c r="P35" s="635"/>
      <c r="Q35" s="636"/>
    </row>
    <row r="36" spans="1:17" x14ac:dyDescent="0.3">
      <c r="A36" s="587" t="s">
        <v>89</v>
      </c>
      <c r="B36" s="588"/>
      <c r="C36" s="560" t="s">
        <v>416</v>
      </c>
      <c r="D36" s="560"/>
      <c r="E36" s="560"/>
      <c r="F36" s="560"/>
      <c r="G36" s="560"/>
      <c r="H36" s="560"/>
      <c r="I36" s="560"/>
      <c r="J36" s="560"/>
      <c r="K36" s="560"/>
      <c r="L36" s="560"/>
      <c r="M36" s="560"/>
      <c r="N36" s="560"/>
      <c r="O36" s="560"/>
      <c r="P36" s="560"/>
      <c r="Q36" s="561"/>
    </row>
    <row r="37" spans="1:17" ht="20.25" customHeight="1" x14ac:dyDescent="0.3">
      <c r="A37" s="587" t="s">
        <v>90</v>
      </c>
      <c r="B37" s="588"/>
      <c r="C37" s="562" t="s">
        <v>418</v>
      </c>
      <c r="D37" s="562"/>
      <c r="E37" s="562"/>
      <c r="F37" s="562"/>
      <c r="G37" s="562"/>
      <c r="H37" s="562"/>
      <c r="I37" s="562"/>
      <c r="J37" s="562"/>
      <c r="K37" s="562"/>
      <c r="L37" s="562"/>
      <c r="M37" s="562"/>
      <c r="N37" s="562"/>
      <c r="O37" s="562"/>
      <c r="P37" s="562"/>
      <c r="Q37" s="563"/>
    </row>
    <row r="38" spans="1:17" ht="16.5" customHeight="1" x14ac:dyDescent="0.3">
      <c r="A38" s="591" t="s">
        <v>91</v>
      </c>
      <c r="B38" s="592"/>
      <c r="C38" s="539" t="s">
        <v>94</v>
      </c>
      <c r="D38" s="539"/>
      <c r="E38" s="539"/>
      <c r="F38" s="539"/>
      <c r="G38" s="539"/>
      <c r="H38" s="539"/>
      <c r="I38" s="539"/>
      <c r="J38" s="539"/>
      <c r="K38" s="539"/>
      <c r="L38" s="539"/>
      <c r="M38" s="539"/>
      <c r="N38" s="539"/>
      <c r="O38" s="539"/>
      <c r="P38" s="539"/>
      <c r="Q38" s="540"/>
    </row>
    <row r="39" spans="1:17" ht="12.75" customHeight="1" x14ac:dyDescent="0.3">
      <c r="A39" s="66"/>
      <c r="Q39" s="69"/>
    </row>
    <row r="40" spans="1:17" x14ac:dyDescent="0.3">
      <c r="A40" s="652" t="s">
        <v>85</v>
      </c>
      <c r="B40" s="653"/>
      <c r="C40" s="653"/>
      <c r="D40" s="653"/>
      <c r="E40" s="653"/>
      <c r="F40" s="653"/>
      <c r="G40" s="653"/>
      <c r="H40" s="653"/>
      <c r="I40" s="653"/>
      <c r="J40" s="653"/>
      <c r="K40" s="653"/>
      <c r="L40" s="653"/>
      <c r="M40" s="653"/>
      <c r="N40" s="653"/>
      <c r="O40" s="653"/>
      <c r="P40" s="653"/>
      <c r="Q40" s="654"/>
    </row>
    <row r="41" spans="1:17" s="74" customFormat="1" x14ac:dyDescent="0.3">
      <c r="A41" s="93" t="s">
        <v>20</v>
      </c>
      <c r="B41" s="94" t="s">
        <v>21</v>
      </c>
      <c r="C41" s="655" t="s">
        <v>22</v>
      </c>
      <c r="D41" s="655"/>
      <c r="E41" s="94" t="s">
        <v>23</v>
      </c>
      <c r="F41" s="655" t="s">
        <v>24</v>
      </c>
      <c r="G41" s="655"/>
      <c r="H41" s="655" t="s">
        <v>25</v>
      </c>
      <c r="I41" s="655"/>
      <c r="J41" s="655" t="s">
        <v>26</v>
      </c>
      <c r="K41" s="655"/>
      <c r="L41" s="655" t="s">
        <v>27</v>
      </c>
      <c r="M41" s="655"/>
      <c r="N41" s="94" t="s">
        <v>28</v>
      </c>
      <c r="O41" s="94" t="s">
        <v>29</v>
      </c>
      <c r="P41" s="94" t="s">
        <v>30</v>
      </c>
      <c r="Q41" s="95" t="s">
        <v>31</v>
      </c>
    </row>
    <row r="42" spans="1:17" x14ac:dyDescent="0.3">
      <c r="A42" s="289">
        <v>52269784.041666664</v>
      </c>
      <c r="B42" s="289">
        <v>52269784.041666664</v>
      </c>
      <c r="C42" s="289">
        <v>52269784.041666664</v>
      </c>
      <c r="D42" s="79"/>
      <c r="E42" s="289">
        <v>52269784.041666664</v>
      </c>
      <c r="F42" s="79"/>
      <c r="G42" s="289">
        <v>52269784.041666664</v>
      </c>
      <c r="H42" s="79"/>
      <c r="I42" s="289">
        <v>52269784.041666664</v>
      </c>
      <c r="J42" s="79"/>
      <c r="K42" s="289">
        <v>52269784.041666664</v>
      </c>
      <c r="L42" s="289">
        <v>52269784.041666664</v>
      </c>
      <c r="M42" s="79"/>
      <c r="N42" s="289">
        <v>52269784.041666664</v>
      </c>
      <c r="O42" s="289">
        <v>52269784.041666664</v>
      </c>
      <c r="P42" s="289">
        <v>52269784.041666664</v>
      </c>
      <c r="Q42" s="289">
        <v>52269784.041666664</v>
      </c>
    </row>
    <row r="43" spans="1:17" x14ac:dyDescent="0.3">
      <c r="A43" s="10"/>
      <c r="B43" s="21"/>
      <c r="C43" s="21"/>
      <c r="D43" s="21"/>
      <c r="E43" s="21"/>
      <c r="F43" s="21"/>
      <c r="G43" s="21"/>
      <c r="H43" s="21"/>
      <c r="I43" s="21"/>
      <c r="J43" s="21"/>
      <c r="K43" s="21"/>
      <c r="L43" s="21"/>
      <c r="M43" s="21"/>
      <c r="N43" s="21"/>
      <c r="O43" s="246" t="s">
        <v>32</v>
      </c>
      <c r="P43" s="644">
        <f>+A42+B42+C42+E42+G42+I42+K42+L42+N42+O42+P42+Q42</f>
        <v>627237408.5</v>
      </c>
      <c r="Q43" s="645"/>
    </row>
    <row r="44" spans="1:17" ht="7.5" customHeight="1" x14ac:dyDescent="0.3">
      <c r="A44" s="66"/>
      <c r="J44" s="270"/>
      <c r="Q44" s="69"/>
    </row>
    <row r="45" spans="1:17" ht="7.5" customHeight="1" x14ac:dyDescent="0.3">
      <c r="A45" s="66"/>
      <c r="J45" s="270"/>
      <c r="Q45" s="69"/>
    </row>
    <row r="46" spans="1:17" x14ac:dyDescent="0.3">
      <c r="A46" s="641"/>
      <c r="B46" s="642"/>
      <c r="C46" s="642"/>
      <c r="D46" s="642"/>
      <c r="E46" s="642"/>
      <c r="F46" s="642"/>
      <c r="G46" s="642"/>
      <c r="H46" s="642"/>
      <c r="I46" s="642"/>
      <c r="J46" s="642"/>
      <c r="K46" s="642"/>
      <c r="L46" s="642"/>
      <c r="M46" s="642"/>
      <c r="N46" s="642"/>
      <c r="O46" s="642"/>
      <c r="P46" s="642"/>
      <c r="Q46" s="643"/>
    </row>
    <row r="47" spans="1:17" x14ac:dyDescent="0.3">
      <c r="A47" s="322" t="s">
        <v>36</v>
      </c>
      <c r="B47" s="323"/>
      <c r="C47" s="323"/>
      <c r="D47" s="323"/>
      <c r="E47" s="323"/>
      <c r="F47" s="323"/>
      <c r="G47" s="323"/>
      <c r="H47" s="323"/>
      <c r="I47" s="323"/>
      <c r="J47" s="323"/>
      <c r="K47" s="323"/>
      <c r="L47" s="323"/>
      <c r="M47" s="323"/>
      <c r="N47" s="323"/>
      <c r="O47" s="323"/>
      <c r="P47" s="323"/>
      <c r="Q47" s="324"/>
    </row>
    <row r="48" spans="1:17" ht="19.5" customHeight="1" x14ac:dyDescent="0.3">
      <c r="A48" s="587" t="s">
        <v>89</v>
      </c>
      <c r="B48" s="588"/>
      <c r="C48" s="560" t="s">
        <v>417</v>
      </c>
      <c r="D48" s="560"/>
      <c r="E48" s="560"/>
      <c r="F48" s="560"/>
      <c r="G48" s="560"/>
      <c r="H48" s="560"/>
      <c r="I48" s="560"/>
      <c r="J48" s="560"/>
      <c r="K48" s="560"/>
      <c r="L48" s="560"/>
      <c r="M48" s="560"/>
      <c r="N48" s="560"/>
      <c r="O48" s="560"/>
      <c r="P48" s="560"/>
      <c r="Q48" s="561"/>
    </row>
    <row r="49" spans="1:17" ht="20.25" customHeight="1" x14ac:dyDescent="0.3">
      <c r="A49" s="587" t="s">
        <v>90</v>
      </c>
      <c r="B49" s="588"/>
      <c r="C49" s="562" t="s">
        <v>418</v>
      </c>
      <c r="D49" s="562"/>
      <c r="E49" s="562"/>
      <c r="F49" s="562"/>
      <c r="G49" s="562"/>
      <c r="H49" s="562"/>
      <c r="I49" s="562"/>
      <c r="J49" s="562"/>
      <c r="K49" s="562"/>
      <c r="L49" s="562"/>
      <c r="M49" s="562"/>
      <c r="N49" s="562"/>
      <c r="O49" s="562"/>
      <c r="P49" s="562"/>
      <c r="Q49" s="563"/>
    </row>
    <row r="50" spans="1:17" ht="21" customHeight="1" x14ac:dyDescent="0.3">
      <c r="A50" s="591" t="s">
        <v>91</v>
      </c>
      <c r="B50" s="592"/>
      <c r="C50" s="539" t="s">
        <v>94</v>
      </c>
      <c r="D50" s="539"/>
      <c r="E50" s="539"/>
      <c r="F50" s="539"/>
      <c r="G50" s="539"/>
      <c r="H50" s="539"/>
      <c r="I50" s="539"/>
      <c r="J50" s="539"/>
      <c r="K50" s="539"/>
      <c r="L50" s="539"/>
      <c r="M50" s="539"/>
      <c r="N50" s="539"/>
      <c r="O50" s="539"/>
      <c r="P50" s="539"/>
      <c r="Q50" s="540"/>
    </row>
    <row r="51" spans="1:17" ht="5.25" customHeight="1" x14ac:dyDescent="0.3">
      <c r="A51" s="66"/>
      <c r="Q51" s="69"/>
    </row>
    <row r="52" spans="1:17" x14ac:dyDescent="0.3">
      <c r="A52" s="391" t="s">
        <v>85</v>
      </c>
      <c r="B52" s="392"/>
      <c r="C52" s="392"/>
      <c r="D52" s="392"/>
      <c r="E52" s="392"/>
      <c r="F52" s="392"/>
      <c r="G52" s="392"/>
      <c r="H52" s="392"/>
      <c r="I52" s="392"/>
      <c r="J52" s="392"/>
      <c r="K52" s="392"/>
      <c r="L52" s="392"/>
      <c r="M52" s="392"/>
      <c r="N52" s="392"/>
      <c r="O52" s="392"/>
      <c r="P52" s="392"/>
      <c r="Q52" s="393"/>
    </row>
    <row r="53" spans="1:17" x14ac:dyDescent="0.3">
      <c r="A53" s="100" t="s">
        <v>20</v>
      </c>
      <c r="B53" s="101" t="s">
        <v>21</v>
      </c>
      <c r="C53" s="651" t="s">
        <v>22</v>
      </c>
      <c r="D53" s="651"/>
      <c r="E53" s="101" t="s">
        <v>23</v>
      </c>
      <c r="F53" s="651" t="s">
        <v>24</v>
      </c>
      <c r="G53" s="651"/>
      <c r="H53" s="651" t="s">
        <v>25</v>
      </c>
      <c r="I53" s="651"/>
      <c r="J53" s="651" t="s">
        <v>26</v>
      </c>
      <c r="K53" s="651"/>
      <c r="L53" s="651" t="s">
        <v>27</v>
      </c>
      <c r="M53" s="651"/>
      <c r="N53" s="101" t="s">
        <v>28</v>
      </c>
      <c r="O53" s="101" t="s">
        <v>29</v>
      </c>
      <c r="P53" s="101" t="s">
        <v>30</v>
      </c>
      <c r="Q53" s="102" t="s">
        <v>31</v>
      </c>
    </row>
    <row r="54" spans="1:17" x14ac:dyDescent="0.3">
      <c r="A54" s="295">
        <v>103261369.01416667</v>
      </c>
      <c r="B54" s="295">
        <v>103261369.01416667</v>
      </c>
      <c r="C54" s="650">
        <v>103261369.01416667</v>
      </c>
      <c r="D54" s="650"/>
      <c r="E54" s="295">
        <v>103261369.01416667</v>
      </c>
      <c r="F54" s="650">
        <v>103261369.01416667</v>
      </c>
      <c r="G54" s="650"/>
      <c r="H54" s="650">
        <v>103261369.01416667</v>
      </c>
      <c r="I54" s="650"/>
      <c r="J54" s="650">
        <v>103261369.01416667</v>
      </c>
      <c r="K54" s="650"/>
      <c r="L54" s="650">
        <v>103261369.01416667</v>
      </c>
      <c r="M54" s="650"/>
      <c r="N54" s="295">
        <v>103261369.01416667</v>
      </c>
      <c r="O54" s="295">
        <v>103261369.01416667</v>
      </c>
      <c r="P54" s="295">
        <v>103261369.01416667</v>
      </c>
      <c r="Q54" s="295">
        <v>103261369.01416667</v>
      </c>
    </row>
    <row r="55" spans="1:17" x14ac:dyDescent="0.3">
      <c r="A55" s="10"/>
      <c r="B55" s="21"/>
      <c r="C55" s="21"/>
      <c r="D55" s="21"/>
      <c r="E55" s="21"/>
      <c r="F55" s="21"/>
      <c r="G55" s="21"/>
      <c r="H55" s="21"/>
      <c r="I55" s="21"/>
      <c r="J55" s="21"/>
      <c r="K55" s="21"/>
      <c r="L55" s="21"/>
      <c r="M55" s="21"/>
      <c r="N55" s="21"/>
      <c r="O55" s="246" t="s">
        <v>32</v>
      </c>
      <c r="P55" s="644">
        <f>+A54+B54+C54+E54+F54+H54+J54+L54+N54+O54+P54+Q54</f>
        <v>1239136428.1700001</v>
      </c>
      <c r="Q55" s="645"/>
    </row>
    <row r="56" spans="1:17" ht="15.75" customHeight="1" x14ac:dyDescent="0.3">
      <c r="A56" s="10"/>
      <c r="B56" s="21"/>
      <c r="C56" s="21"/>
      <c r="D56" s="21"/>
      <c r="E56" s="21"/>
      <c r="F56" s="21"/>
      <c r="G56" s="21"/>
      <c r="H56" s="21"/>
      <c r="I56" s="21"/>
      <c r="J56" s="21"/>
      <c r="K56" s="21"/>
      <c r="L56" s="21"/>
      <c r="M56" s="21"/>
      <c r="N56" s="392" t="s">
        <v>414</v>
      </c>
      <c r="O56" s="392"/>
      <c r="P56" s="288"/>
      <c r="Q56" s="296">
        <f>+(P43/P55)*100</f>
        <v>50.618914450471451</v>
      </c>
    </row>
    <row r="57" spans="1:17" x14ac:dyDescent="0.3">
      <c r="A57" s="646" t="s">
        <v>413</v>
      </c>
      <c r="B57" s="647"/>
      <c r="C57" s="647"/>
      <c r="D57" s="647"/>
      <c r="E57" s="647"/>
      <c r="F57" s="647"/>
      <c r="G57" s="647"/>
      <c r="H57" s="647"/>
      <c r="I57" s="647"/>
      <c r="J57" s="647"/>
      <c r="K57" s="647"/>
      <c r="L57" s="647"/>
      <c r="M57" s="647"/>
      <c r="N57" s="647"/>
      <c r="O57" s="647"/>
      <c r="P57" s="648">
        <f>+Q56*1.1</f>
        <v>55.680805895518603</v>
      </c>
      <c r="Q57" s="649"/>
    </row>
    <row r="58" spans="1:17" ht="15" thickBot="1" x14ac:dyDescent="0.35">
      <c r="A58" s="88"/>
      <c r="B58" s="89"/>
      <c r="C58" s="89"/>
      <c r="D58" s="89"/>
      <c r="E58" s="89"/>
      <c r="F58" s="89"/>
      <c r="G58" s="89"/>
      <c r="H58" s="89"/>
      <c r="I58" s="89"/>
      <c r="J58" s="89"/>
      <c r="K58" s="89"/>
      <c r="L58" s="89"/>
      <c r="M58" s="89"/>
      <c r="N58" s="89"/>
      <c r="O58" s="89"/>
      <c r="P58" s="89"/>
      <c r="Q58" s="90"/>
    </row>
    <row r="59" spans="1:17" x14ac:dyDescent="0.3">
      <c r="A59" s="571" t="s">
        <v>86</v>
      </c>
      <c r="B59" s="572"/>
      <c r="C59" s="572"/>
      <c r="D59" s="572"/>
      <c r="E59" s="572"/>
      <c r="F59" s="572"/>
      <c r="G59" s="572"/>
      <c r="H59" s="572"/>
      <c r="I59" s="572"/>
      <c r="J59" s="572"/>
      <c r="K59" s="572"/>
      <c r="L59" s="572"/>
      <c r="M59" s="572"/>
      <c r="N59" s="572"/>
      <c r="O59" s="572"/>
      <c r="P59" s="572"/>
      <c r="Q59" s="573"/>
    </row>
    <row r="60" spans="1:17" x14ac:dyDescent="0.3">
      <c r="A60" s="688" t="s">
        <v>33</v>
      </c>
      <c r="B60" s="689"/>
      <c r="C60" s="689"/>
      <c r="D60" s="689"/>
      <c r="E60" s="689"/>
      <c r="F60" s="689"/>
      <c r="G60" s="689"/>
      <c r="H60" s="689"/>
      <c r="I60" s="689"/>
      <c r="J60" s="689"/>
      <c r="K60" s="689"/>
      <c r="L60" s="689"/>
      <c r="M60" s="689"/>
      <c r="N60" s="689"/>
      <c r="O60" s="689"/>
      <c r="P60" s="689"/>
      <c r="Q60" s="690"/>
    </row>
    <row r="61" spans="1:17" x14ac:dyDescent="0.3">
      <c r="A61" s="688" t="s">
        <v>34</v>
      </c>
      <c r="B61" s="689"/>
      <c r="C61" s="689"/>
      <c r="D61" s="689"/>
      <c r="E61" s="689"/>
      <c r="F61" s="689"/>
      <c r="G61" s="689"/>
      <c r="H61" s="689"/>
      <c r="I61" s="689"/>
      <c r="J61" s="689"/>
      <c r="K61" s="689"/>
      <c r="L61" s="689"/>
      <c r="M61" s="689"/>
      <c r="N61" s="689"/>
      <c r="O61" s="689"/>
      <c r="P61" s="689"/>
      <c r="Q61" s="690"/>
    </row>
    <row r="62" spans="1:17" x14ac:dyDescent="0.3">
      <c r="A62" s="558" t="s">
        <v>89</v>
      </c>
      <c r="B62" s="559"/>
      <c r="C62" s="560" t="s">
        <v>419</v>
      </c>
      <c r="D62" s="560"/>
      <c r="E62" s="560"/>
      <c r="F62" s="560"/>
      <c r="G62" s="560"/>
      <c r="H62" s="560"/>
      <c r="I62" s="560"/>
      <c r="J62" s="560"/>
      <c r="K62" s="560"/>
      <c r="L62" s="560"/>
      <c r="M62" s="560"/>
      <c r="N62" s="560"/>
      <c r="O62" s="560"/>
      <c r="P62" s="560"/>
      <c r="Q62" s="561"/>
    </row>
    <row r="63" spans="1:17" x14ac:dyDescent="0.3">
      <c r="A63" s="558" t="s">
        <v>90</v>
      </c>
      <c r="B63" s="559"/>
      <c r="C63" s="562" t="s">
        <v>418</v>
      </c>
      <c r="D63" s="562"/>
      <c r="E63" s="562"/>
      <c r="F63" s="562"/>
      <c r="G63" s="562"/>
      <c r="H63" s="562"/>
      <c r="I63" s="562"/>
      <c r="J63" s="562"/>
      <c r="K63" s="562"/>
      <c r="L63" s="562"/>
      <c r="M63" s="562"/>
      <c r="N63" s="562"/>
      <c r="O63" s="562"/>
      <c r="P63" s="562"/>
      <c r="Q63" s="563"/>
    </row>
    <row r="64" spans="1:17" x14ac:dyDescent="0.3">
      <c r="A64" s="564" t="s">
        <v>91</v>
      </c>
      <c r="B64" s="565"/>
      <c r="C64" s="539" t="s">
        <v>94</v>
      </c>
      <c r="D64" s="539"/>
      <c r="E64" s="539"/>
      <c r="F64" s="539"/>
      <c r="G64" s="539"/>
      <c r="H64" s="539"/>
      <c r="I64" s="539"/>
      <c r="J64" s="539"/>
      <c r="K64" s="539"/>
      <c r="L64" s="539"/>
      <c r="M64" s="539"/>
      <c r="N64" s="539"/>
      <c r="O64" s="539"/>
      <c r="P64" s="539"/>
      <c r="Q64" s="540"/>
    </row>
    <row r="65" spans="1:17" x14ac:dyDescent="0.3">
      <c r="A65" s="66"/>
      <c r="Q65" s="69"/>
    </row>
    <row r="66" spans="1:17" x14ac:dyDescent="0.3">
      <c r="A66" s="637" t="s">
        <v>85</v>
      </c>
      <c r="B66" s="638"/>
      <c r="C66" s="638"/>
      <c r="D66" s="638"/>
      <c r="E66" s="638"/>
      <c r="F66" s="638"/>
      <c r="G66" s="638"/>
      <c r="H66" s="638"/>
      <c r="I66" s="638"/>
      <c r="J66" s="638"/>
      <c r="K66" s="638"/>
      <c r="L66" s="638"/>
      <c r="M66" s="638"/>
      <c r="N66" s="638"/>
      <c r="O66" s="638"/>
      <c r="P66" s="638"/>
      <c r="Q66" s="639"/>
    </row>
    <row r="67" spans="1:17" x14ac:dyDescent="0.3">
      <c r="A67" s="58" t="s">
        <v>20</v>
      </c>
      <c r="B67" s="59" t="s">
        <v>21</v>
      </c>
      <c r="C67" s="640" t="s">
        <v>22</v>
      </c>
      <c r="D67" s="640"/>
      <c r="E67" s="59" t="s">
        <v>23</v>
      </c>
      <c r="F67" s="640" t="s">
        <v>24</v>
      </c>
      <c r="G67" s="640"/>
      <c r="H67" s="640" t="s">
        <v>25</v>
      </c>
      <c r="I67" s="640"/>
      <c r="J67" s="640" t="s">
        <v>26</v>
      </c>
      <c r="K67" s="640"/>
      <c r="L67" s="640" t="s">
        <v>27</v>
      </c>
      <c r="M67" s="640"/>
      <c r="N67" s="59" t="s">
        <v>28</v>
      </c>
      <c r="O67" s="59" t="s">
        <v>29</v>
      </c>
      <c r="P67" s="59" t="s">
        <v>30</v>
      </c>
      <c r="Q67" s="60" t="s">
        <v>31</v>
      </c>
    </row>
    <row r="68" spans="1:17" x14ac:dyDescent="0.3">
      <c r="A68" s="79"/>
      <c r="B68" s="57"/>
      <c r="C68" s="693">
        <v>158871810.27000001</v>
      </c>
      <c r="D68" s="693"/>
      <c r="E68" s="57"/>
      <c r="F68" s="661"/>
      <c r="G68" s="661"/>
      <c r="H68" s="693">
        <f>99686459.98+16692292.57+21609934.05</f>
        <v>137988686.60000002</v>
      </c>
      <c r="I68" s="693"/>
      <c r="J68" s="661"/>
      <c r="K68" s="661"/>
      <c r="L68" s="661"/>
      <c r="M68" s="661"/>
      <c r="N68" s="80"/>
      <c r="O68" s="80"/>
      <c r="P68" s="80"/>
      <c r="Q68" s="81"/>
    </row>
    <row r="69" spans="1:17" x14ac:dyDescent="0.3">
      <c r="A69" s="66"/>
      <c r="O69" s="270" t="s">
        <v>32</v>
      </c>
      <c r="P69" s="691">
        <f>+C68+H68</f>
        <v>296860496.87</v>
      </c>
      <c r="Q69" s="692"/>
    </row>
    <row r="70" spans="1:17" x14ac:dyDescent="0.3">
      <c r="A70" s="66"/>
      <c r="J70" s="270"/>
      <c r="Q70" s="69"/>
    </row>
    <row r="71" spans="1:17" x14ac:dyDescent="0.3">
      <c r="A71" s="322" t="s">
        <v>36</v>
      </c>
      <c r="B71" s="323"/>
      <c r="C71" s="323"/>
      <c r="D71" s="323"/>
      <c r="E71" s="323"/>
      <c r="F71" s="323"/>
      <c r="G71" s="323"/>
      <c r="H71" s="323"/>
      <c r="I71" s="323"/>
      <c r="J71" s="323"/>
      <c r="K71" s="323"/>
      <c r="L71" s="323"/>
      <c r="M71" s="323"/>
      <c r="N71" s="323"/>
      <c r="O71" s="323"/>
      <c r="P71" s="323"/>
      <c r="Q71" s="324"/>
    </row>
    <row r="72" spans="1:17" x14ac:dyDescent="0.3">
      <c r="A72" s="558" t="s">
        <v>89</v>
      </c>
      <c r="B72" s="559"/>
      <c r="C72" s="560" t="s">
        <v>417</v>
      </c>
      <c r="D72" s="560"/>
      <c r="E72" s="560"/>
      <c r="F72" s="560"/>
      <c r="G72" s="560"/>
      <c r="H72" s="560"/>
      <c r="I72" s="560"/>
      <c r="J72" s="560"/>
      <c r="K72" s="560"/>
      <c r="L72" s="560"/>
      <c r="M72" s="560"/>
      <c r="N72" s="560"/>
      <c r="O72" s="560"/>
      <c r="P72" s="560"/>
      <c r="Q72" s="561"/>
    </row>
    <row r="73" spans="1:17" x14ac:dyDescent="0.3">
      <c r="A73" s="558" t="s">
        <v>90</v>
      </c>
      <c r="B73" s="559"/>
      <c r="C73" s="562" t="s">
        <v>418</v>
      </c>
      <c r="D73" s="562"/>
      <c r="E73" s="562"/>
      <c r="F73" s="562"/>
      <c r="G73" s="562"/>
      <c r="H73" s="562"/>
      <c r="I73" s="562"/>
      <c r="J73" s="562"/>
      <c r="K73" s="562"/>
      <c r="L73" s="562"/>
      <c r="M73" s="562"/>
      <c r="N73" s="562"/>
      <c r="O73" s="562"/>
      <c r="P73" s="562"/>
      <c r="Q73" s="563"/>
    </row>
    <row r="74" spans="1:17" x14ac:dyDescent="0.3">
      <c r="A74" s="564" t="s">
        <v>91</v>
      </c>
      <c r="B74" s="565"/>
      <c r="C74" s="539" t="s">
        <v>94</v>
      </c>
      <c r="D74" s="539"/>
      <c r="E74" s="539"/>
      <c r="F74" s="539"/>
      <c r="G74" s="539"/>
      <c r="H74" s="539"/>
      <c r="I74" s="539"/>
      <c r="J74" s="539"/>
      <c r="K74" s="539"/>
      <c r="L74" s="539"/>
      <c r="M74" s="539"/>
      <c r="N74" s="539"/>
      <c r="O74" s="539"/>
      <c r="P74" s="539"/>
      <c r="Q74" s="540"/>
    </row>
    <row r="75" spans="1:17" x14ac:dyDescent="0.3">
      <c r="A75" s="66"/>
      <c r="Q75" s="69"/>
    </row>
    <row r="76" spans="1:17" x14ac:dyDescent="0.3">
      <c r="A76" s="566" t="s">
        <v>85</v>
      </c>
      <c r="B76" s="567"/>
      <c r="C76" s="567"/>
      <c r="D76" s="567"/>
      <c r="E76" s="567"/>
      <c r="F76" s="567"/>
      <c r="G76" s="567"/>
      <c r="H76" s="567"/>
      <c r="I76" s="567"/>
      <c r="J76" s="567"/>
      <c r="K76" s="567"/>
      <c r="L76" s="567"/>
      <c r="M76" s="567"/>
      <c r="N76" s="567"/>
      <c r="O76" s="567"/>
      <c r="P76" s="567"/>
      <c r="Q76" s="568"/>
    </row>
    <row r="77" spans="1:17" x14ac:dyDescent="0.3">
      <c r="A77" s="61" t="s">
        <v>20</v>
      </c>
      <c r="B77" s="62" t="s">
        <v>21</v>
      </c>
      <c r="C77" s="569" t="s">
        <v>22</v>
      </c>
      <c r="D77" s="569"/>
      <c r="E77" s="62" t="s">
        <v>23</v>
      </c>
      <c r="F77" s="569" t="s">
        <v>24</v>
      </c>
      <c r="G77" s="569"/>
      <c r="H77" s="569" t="s">
        <v>25</v>
      </c>
      <c r="I77" s="569"/>
      <c r="J77" s="569" t="s">
        <v>26</v>
      </c>
      <c r="K77" s="569"/>
      <c r="L77" s="569" t="s">
        <v>27</v>
      </c>
      <c r="M77" s="569"/>
      <c r="N77" s="62" t="s">
        <v>28</v>
      </c>
      <c r="O77" s="62" t="s">
        <v>29</v>
      </c>
      <c r="P77" s="62" t="s">
        <v>30</v>
      </c>
      <c r="Q77" s="63" t="s">
        <v>31</v>
      </c>
    </row>
    <row r="78" spans="1:17" x14ac:dyDescent="0.3">
      <c r="A78" s="82"/>
      <c r="B78" s="83"/>
      <c r="C78" s="679">
        <v>179302786</v>
      </c>
      <c r="D78" s="679"/>
      <c r="E78" s="83"/>
      <c r="F78" s="650"/>
      <c r="G78" s="650"/>
      <c r="H78" s="679">
        <f>55974194.74+64467795.38+57148971.74</f>
        <v>177590961.86000001</v>
      </c>
      <c r="I78" s="679"/>
      <c r="J78" s="650"/>
      <c r="K78" s="650"/>
      <c r="L78" s="650"/>
      <c r="M78" s="650"/>
      <c r="N78" s="84"/>
      <c r="O78" s="84"/>
      <c r="P78" s="84"/>
      <c r="Q78" s="85"/>
    </row>
    <row r="79" spans="1:17" x14ac:dyDescent="0.3">
      <c r="A79" s="66"/>
      <c r="O79" s="270" t="s">
        <v>32</v>
      </c>
      <c r="P79" s="691">
        <f>+C78+H78</f>
        <v>356893747.86000001</v>
      </c>
      <c r="Q79" s="692"/>
    </row>
    <row r="80" spans="1:17" x14ac:dyDescent="0.3">
      <c r="A80" s="66"/>
      <c r="O80" s="270"/>
      <c r="P80" s="699"/>
      <c r="Q80" s="700"/>
    </row>
    <row r="81" spans="1:18" ht="15.75" x14ac:dyDescent="0.3">
      <c r="A81" s="551" t="s">
        <v>87</v>
      </c>
      <c r="B81" s="552"/>
      <c r="C81" s="552"/>
      <c r="D81" s="552"/>
      <c r="E81" s="552"/>
      <c r="F81" s="552"/>
      <c r="G81" s="552"/>
      <c r="H81" s="552"/>
      <c r="I81" s="552"/>
      <c r="J81" s="552"/>
      <c r="K81" s="552"/>
      <c r="L81" s="552"/>
      <c r="M81" s="552"/>
      <c r="N81" s="552"/>
      <c r="O81" s="552"/>
      <c r="P81" s="694">
        <f>+(P69/P79)*100</f>
        <v>83.178956944477079</v>
      </c>
      <c r="Q81" s="695"/>
    </row>
    <row r="82" spans="1:18" ht="15.75" x14ac:dyDescent="0.3">
      <c r="A82" s="91"/>
      <c r="B82" s="275"/>
      <c r="C82" s="275"/>
      <c r="D82" s="275"/>
      <c r="E82" s="275"/>
      <c r="F82" s="275"/>
      <c r="G82" s="275"/>
      <c r="H82" s="275"/>
      <c r="I82" s="275"/>
      <c r="J82" s="275"/>
      <c r="K82" s="275"/>
      <c r="L82" s="275"/>
      <c r="M82" s="275"/>
      <c r="N82" s="275"/>
      <c r="O82" s="275"/>
      <c r="P82"/>
      <c r="Q82" s="87"/>
    </row>
    <row r="83" spans="1:18" x14ac:dyDescent="0.3">
      <c r="A83" s="91"/>
      <c r="B83" s="275"/>
      <c r="C83" s="275"/>
      <c r="D83" s="275"/>
      <c r="E83" s="275"/>
      <c r="F83" s="275"/>
      <c r="G83" s="275"/>
      <c r="H83" s="275"/>
      <c r="I83" s="275"/>
      <c r="J83" s="275"/>
      <c r="K83" s="275"/>
      <c r="L83" s="275"/>
      <c r="M83" s="275"/>
      <c r="N83" s="275"/>
      <c r="O83" s="275"/>
      <c r="P83" s="86"/>
      <c r="Q83" s="87"/>
    </row>
    <row r="84" spans="1:18" ht="15" thickBot="1" x14ac:dyDescent="0.35">
      <c r="A84" s="103"/>
      <c r="B84" s="104"/>
      <c r="C84" s="104"/>
      <c r="D84" s="104"/>
      <c r="E84" s="104"/>
      <c r="F84" s="104"/>
      <c r="G84" s="104"/>
      <c r="H84" s="104"/>
      <c r="I84" s="104"/>
      <c r="J84" s="104"/>
      <c r="K84" s="104"/>
      <c r="L84" s="696" t="s">
        <v>118</v>
      </c>
      <c r="M84" s="696"/>
      <c r="N84" s="696"/>
      <c r="O84" s="696"/>
      <c r="P84" s="697">
        <f>(P81/P57)</f>
        <v>1.493853323541275</v>
      </c>
      <c r="Q84" s="698"/>
      <c r="R84" s="170"/>
    </row>
  </sheetData>
  <mergeCells count="154">
    <mergeCell ref="P79:Q79"/>
    <mergeCell ref="A81:O81"/>
    <mergeCell ref="P81:Q81"/>
    <mergeCell ref="L84:O84"/>
    <mergeCell ref="P84:Q84"/>
    <mergeCell ref="A76:Q76"/>
    <mergeCell ref="C77:D77"/>
    <mergeCell ref="F77:G77"/>
    <mergeCell ref="H77:I77"/>
    <mergeCell ref="J77:K77"/>
    <mergeCell ref="L77:M77"/>
    <mergeCell ref="C78:D78"/>
    <mergeCell ref="F78:G78"/>
    <mergeCell ref="H78:I78"/>
    <mergeCell ref="J78:K78"/>
    <mergeCell ref="L78:M78"/>
    <mergeCell ref="P80:Q80"/>
    <mergeCell ref="P69:Q69"/>
    <mergeCell ref="A71:Q71"/>
    <mergeCell ref="A72:B72"/>
    <mergeCell ref="C72:Q72"/>
    <mergeCell ref="A73:B73"/>
    <mergeCell ref="C73:Q73"/>
    <mergeCell ref="A74:B74"/>
    <mergeCell ref="C74:Q74"/>
    <mergeCell ref="A66:Q66"/>
    <mergeCell ref="C67:D67"/>
    <mergeCell ref="F67:G67"/>
    <mergeCell ref="H67:I67"/>
    <mergeCell ref="J67:K67"/>
    <mergeCell ref="L67:M67"/>
    <mergeCell ref="C68:D68"/>
    <mergeCell ref="F68:G68"/>
    <mergeCell ref="H68:I68"/>
    <mergeCell ref="J68:K68"/>
    <mergeCell ref="L68:M68"/>
    <mergeCell ref="A59:Q59"/>
    <mergeCell ref="A60:Q60"/>
    <mergeCell ref="A61:Q61"/>
    <mergeCell ref="A62:B62"/>
    <mergeCell ref="C62:Q62"/>
    <mergeCell ref="A63:B63"/>
    <mergeCell ref="C63:Q63"/>
    <mergeCell ref="A64:B64"/>
    <mergeCell ref="C64:Q64"/>
    <mergeCell ref="A1:Q1"/>
    <mergeCell ref="A2:Q2"/>
    <mergeCell ref="A4:Q4"/>
    <mergeCell ref="A5:C5"/>
    <mergeCell ref="D5:F5"/>
    <mergeCell ref="G5:J5"/>
    <mergeCell ref="K5:N5"/>
    <mergeCell ref="O5:Q5"/>
    <mergeCell ref="B8:G8"/>
    <mergeCell ref="K8:P8"/>
    <mergeCell ref="C9:G9"/>
    <mergeCell ref="L9:P9"/>
    <mergeCell ref="C10:G10"/>
    <mergeCell ref="L10:P10"/>
    <mergeCell ref="A6:C6"/>
    <mergeCell ref="D6:F6"/>
    <mergeCell ref="G6:J6"/>
    <mergeCell ref="K6:N6"/>
    <mergeCell ref="O6:Q6"/>
    <mergeCell ref="A7:Q7"/>
    <mergeCell ref="A17:B17"/>
    <mergeCell ref="C17:Q17"/>
    <mergeCell ref="A18:D18"/>
    <mergeCell ref="F18:G18"/>
    <mergeCell ref="H18:I18"/>
    <mergeCell ref="N18:Q18"/>
    <mergeCell ref="C11:G11"/>
    <mergeCell ref="L11:P11"/>
    <mergeCell ref="A13:Q13"/>
    <mergeCell ref="A14:B14"/>
    <mergeCell ref="C14:Q14"/>
    <mergeCell ref="A16:Q16"/>
    <mergeCell ref="J18:M18"/>
    <mergeCell ref="A25:B25"/>
    <mergeCell ref="C25:E25"/>
    <mergeCell ref="F25:H25"/>
    <mergeCell ref="I25:K25"/>
    <mergeCell ref="L25:N25"/>
    <mergeCell ref="O25:Q25"/>
    <mergeCell ref="N19:Q20"/>
    <mergeCell ref="A21:C21"/>
    <mergeCell ref="D21:Q21"/>
    <mergeCell ref="A23:Q23"/>
    <mergeCell ref="A24:B24"/>
    <mergeCell ref="C24:E24"/>
    <mergeCell ref="F24:H24"/>
    <mergeCell ref="I24:K24"/>
    <mergeCell ref="L24:N24"/>
    <mergeCell ref="O24:Q24"/>
    <mergeCell ref="A19:D20"/>
    <mergeCell ref="E19:E20"/>
    <mergeCell ref="F19:G20"/>
    <mergeCell ref="H19:I20"/>
    <mergeCell ref="J19:M20"/>
    <mergeCell ref="O30:Q30"/>
    <mergeCell ref="A31:B31"/>
    <mergeCell ref="C31:E31"/>
    <mergeCell ref="F31:H31"/>
    <mergeCell ref="L31:N31"/>
    <mergeCell ref="O31:Q31"/>
    <mergeCell ref="A26:C26"/>
    <mergeCell ref="D26:Q26"/>
    <mergeCell ref="A27:C27"/>
    <mergeCell ref="D27:Q27"/>
    <mergeCell ref="A29:Q29"/>
    <mergeCell ref="A30:B30"/>
    <mergeCell ref="C30:E30"/>
    <mergeCell ref="F30:H30"/>
    <mergeCell ref="I30:K31"/>
    <mergeCell ref="L30:N30"/>
    <mergeCell ref="A38:B38"/>
    <mergeCell ref="C38:Q38"/>
    <mergeCell ref="A40:Q40"/>
    <mergeCell ref="C41:D41"/>
    <mergeCell ref="F41:G41"/>
    <mergeCell ref="H41:I41"/>
    <mergeCell ref="J41:K41"/>
    <mergeCell ref="L41:M41"/>
    <mergeCell ref="A33:Q33"/>
    <mergeCell ref="A34:Q34"/>
    <mergeCell ref="A35:Q35"/>
    <mergeCell ref="A36:B36"/>
    <mergeCell ref="C36:Q36"/>
    <mergeCell ref="A37:B37"/>
    <mergeCell ref="C37:Q37"/>
    <mergeCell ref="A46:Q46"/>
    <mergeCell ref="A47:Q47"/>
    <mergeCell ref="A48:B48"/>
    <mergeCell ref="C48:Q48"/>
    <mergeCell ref="A49:B49"/>
    <mergeCell ref="C49:Q49"/>
    <mergeCell ref="P43:Q43"/>
    <mergeCell ref="A57:O57"/>
    <mergeCell ref="P57:Q57"/>
    <mergeCell ref="C54:D54"/>
    <mergeCell ref="F54:G54"/>
    <mergeCell ref="H54:I54"/>
    <mergeCell ref="J54:K54"/>
    <mergeCell ref="L54:M54"/>
    <mergeCell ref="P55:Q55"/>
    <mergeCell ref="A50:B50"/>
    <mergeCell ref="C50:Q50"/>
    <mergeCell ref="A52:Q52"/>
    <mergeCell ref="C53:D53"/>
    <mergeCell ref="F53:G53"/>
    <mergeCell ref="H53:I53"/>
    <mergeCell ref="J53:K53"/>
    <mergeCell ref="L53:M53"/>
    <mergeCell ref="N56:O56"/>
  </mergeCells>
  <printOptions horizontalCentered="1"/>
  <pageMargins left="0.15748031496063" right="0.196850393700787" top="0.31496062992126" bottom="0.15748031496063" header="0.31496062992126" footer="0.15748031496063"/>
  <pageSetup scale="50"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0000000}">
          <x14:formula1>
            <xm:f>Datos!$C$4:$C$5</xm:f>
          </x14:formula1>
          <xm:sqref>C38:Q38 C64:Q64 C50:Q50 C74:Q74</xm:sqref>
        </x14:dataValidation>
        <x14:dataValidation type="list" allowBlank="1" showInputMessage="1" showErrorMessage="1" xr:uid="{00000000-0002-0000-0700-000001000000}">
          <x14:formula1>
            <xm:f>Datos!$B$4:$B$5</xm:f>
          </x14:formula1>
          <xm:sqref>E19:E20</xm:sqref>
        </x14:dataValidation>
        <x14:dataValidation type="list" allowBlank="1" showInputMessage="1" showErrorMessage="1" xr:uid="{00000000-0002-0000-0700-000002000000}">
          <x14:formula1>
            <xm:f>Datos!$B$8:$B$11</xm:f>
          </x14:formula1>
          <xm:sqref>F19:G20</xm:sqref>
        </x14:dataValidation>
        <x14:dataValidation type="list" allowBlank="1" showInputMessage="1" showErrorMessage="1" xr:uid="{00000000-0002-0000-0700-000003000000}">
          <x14:formula1>
            <xm:f>Datos!$B$14:$B$18</xm:f>
          </x14:formula1>
          <xm:sqref>H19:I20</xm:sqref>
        </x14:dataValidation>
        <x14:dataValidation type="list" allowBlank="1" showInputMessage="1" showErrorMessage="1" xr:uid="{00000000-0002-0000-0700-000004000000}">
          <x14:formula1>
            <xm:f>Datos!$B$21:$B$23</xm:f>
          </x14:formula1>
          <xm:sqref>F31:H31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Q152"/>
  <sheetViews>
    <sheetView showGridLines="0" topLeftCell="A109" zoomScale="90" zoomScaleNormal="90" zoomScaleSheetLayoutView="100" workbookViewId="0">
      <selection activeCell="C110" sqref="C110:C135"/>
    </sheetView>
  </sheetViews>
  <sheetFormatPr baseColWidth="10" defaultRowHeight="14.25" x14ac:dyDescent="0.3"/>
  <cols>
    <col min="1" max="1" width="28.28515625" style="67" customWidth="1"/>
    <col min="2" max="2" width="14.85546875" style="67" customWidth="1"/>
    <col min="3" max="3" width="12" style="67" customWidth="1"/>
    <col min="4" max="5" width="7.5703125" style="67" customWidth="1"/>
    <col min="6" max="6" width="14.140625" style="145" customWidth="1"/>
    <col min="7" max="7" width="8.7109375" style="67" customWidth="1"/>
    <col min="8" max="8" width="9.42578125" style="67" customWidth="1"/>
    <col min="9" max="9" width="14.85546875" style="21" customWidth="1"/>
    <col min="10" max="12" width="9.42578125" style="67" customWidth="1"/>
    <col min="13" max="13" width="11.42578125" style="67"/>
    <col min="14" max="14" width="16" style="67" customWidth="1"/>
    <col min="15" max="15" width="15.42578125" style="67" customWidth="1"/>
    <col min="16" max="16" width="17" style="67" customWidth="1"/>
    <col min="17" max="17" width="18" style="67" customWidth="1"/>
    <col min="18" max="16384" width="11.42578125" style="67"/>
  </cols>
  <sheetData>
    <row r="1" spans="1:17" ht="75" customHeight="1" thickBot="1" x14ac:dyDescent="0.35">
      <c r="A1" s="597" t="s">
        <v>143</v>
      </c>
      <c r="B1" s="598"/>
      <c r="C1" s="598"/>
      <c r="D1" s="598"/>
      <c r="E1" s="598"/>
      <c r="F1" s="598"/>
      <c r="G1" s="598"/>
      <c r="H1" s="598"/>
      <c r="I1" s="598"/>
      <c r="J1" s="598"/>
      <c r="K1" s="598"/>
      <c r="L1" s="598"/>
      <c r="M1" s="598"/>
      <c r="N1" s="598"/>
      <c r="O1" s="598"/>
      <c r="P1" s="598"/>
      <c r="Q1" s="599"/>
    </row>
    <row r="2" spans="1:17" s="277" customFormat="1" ht="18.95" customHeight="1" x14ac:dyDescent="0.3">
      <c r="A2" s="614" t="s">
        <v>0</v>
      </c>
      <c r="B2" s="615"/>
      <c r="C2" s="615"/>
      <c r="D2" s="615"/>
      <c r="E2" s="615"/>
      <c r="F2" s="615"/>
      <c r="G2" s="615"/>
      <c r="H2" s="615"/>
      <c r="I2" s="615"/>
      <c r="J2" s="615"/>
      <c r="K2" s="615"/>
      <c r="L2" s="615"/>
      <c r="M2" s="615"/>
      <c r="N2" s="615"/>
      <c r="O2" s="615"/>
      <c r="P2" s="615"/>
      <c r="Q2" s="616"/>
    </row>
    <row r="3" spans="1:17" ht="15.75" customHeight="1" x14ac:dyDescent="0.3">
      <c r="A3" s="66"/>
      <c r="Q3" s="69"/>
    </row>
    <row r="4" spans="1:17" ht="27" customHeight="1" x14ac:dyDescent="0.3">
      <c r="A4" s="571" t="s">
        <v>1</v>
      </c>
      <c r="B4" s="572"/>
      <c r="C4" s="572"/>
      <c r="D4" s="572"/>
      <c r="E4" s="572"/>
      <c r="F4" s="572"/>
      <c r="G4" s="572"/>
      <c r="H4" s="572"/>
      <c r="I4" s="572"/>
      <c r="J4" s="572"/>
      <c r="K4" s="572"/>
      <c r="L4" s="572"/>
      <c r="M4" s="572"/>
      <c r="N4" s="572"/>
      <c r="O4" s="572"/>
      <c r="P4" s="572"/>
      <c r="Q4" s="573"/>
    </row>
    <row r="5" spans="1:17" ht="18" customHeight="1" x14ac:dyDescent="0.3">
      <c r="A5" s="751" t="s">
        <v>37</v>
      </c>
      <c r="B5" s="752"/>
      <c r="C5" s="752"/>
      <c r="D5" s="752" t="s">
        <v>113</v>
      </c>
      <c r="E5" s="752"/>
      <c r="F5" s="752"/>
      <c r="G5" s="743" t="s">
        <v>2</v>
      </c>
      <c r="H5" s="743"/>
      <c r="I5" s="743"/>
      <c r="J5" s="743"/>
      <c r="K5" s="743" t="s">
        <v>99</v>
      </c>
      <c r="L5" s="743"/>
      <c r="M5" s="743"/>
      <c r="N5" s="743"/>
      <c r="O5" s="743" t="s">
        <v>316</v>
      </c>
      <c r="P5" s="743"/>
      <c r="Q5" s="744"/>
    </row>
    <row r="6" spans="1:17" s="9" customFormat="1" ht="69" customHeight="1" x14ac:dyDescent="0.3">
      <c r="A6" s="747" t="str">
        <f>PROPOSITO!A6</f>
        <v>INTERAPAS</v>
      </c>
      <c r="B6" s="703"/>
      <c r="C6" s="703"/>
      <c r="D6" s="610" t="str">
        <f>PROPOSITO!D6</f>
        <v>FC25</v>
      </c>
      <c r="E6" s="610"/>
      <c r="F6" s="610"/>
      <c r="G6" s="610" t="str">
        <f>PROPOSITO!G6</f>
        <v>Comercial (facturación y cobranza)</v>
      </c>
      <c r="H6" s="610"/>
      <c r="I6" s="610"/>
      <c r="J6" s="610"/>
      <c r="K6" s="610" t="str">
        <f>PROPOSITO!K6</f>
        <v>Dirección de Comercialización</v>
      </c>
      <c r="L6" s="610"/>
      <c r="M6" s="610"/>
      <c r="N6" s="610"/>
      <c r="O6" s="618">
        <f>PROPOSITO!O6</f>
        <v>82649009.390000001</v>
      </c>
      <c r="P6" s="618"/>
      <c r="Q6" s="619"/>
    </row>
    <row r="7" spans="1:17" ht="6" customHeight="1" x14ac:dyDescent="0.3">
      <c r="A7" s="75"/>
      <c r="B7" s="273"/>
      <c r="C7" s="273"/>
      <c r="D7" s="273"/>
      <c r="E7" s="273"/>
      <c r="F7" s="273"/>
      <c r="G7" s="274"/>
      <c r="H7" s="274"/>
      <c r="I7" s="248"/>
      <c r="J7" s="274"/>
      <c r="K7" s="274"/>
      <c r="L7" s="274"/>
      <c r="Q7" s="69"/>
    </row>
    <row r="8" spans="1:17" ht="19.5" customHeight="1" x14ac:dyDescent="0.3">
      <c r="A8" s="748" t="s">
        <v>4</v>
      </c>
      <c r="B8" s="749"/>
      <c r="C8" s="749"/>
      <c r="D8" s="749"/>
      <c r="E8" s="749"/>
      <c r="F8" s="749"/>
      <c r="G8" s="749"/>
      <c r="H8" s="749"/>
      <c r="I8" s="749"/>
      <c r="J8" s="749"/>
      <c r="K8" s="749"/>
      <c r="L8" s="749"/>
      <c r="M8" s="749"/>
      <c r="N8" s="749"/>
      <c r="O8" s="749"/>
      <c r="P8" s="749"/>
      <c r="Q8" s="750"/>
    </row>
    <row r="9" spans="1:17" ht="60.75" customHeight="1" x14ac:dyDescent="0.3">
      <c r="A9" s="672" t="s">
        <v>61</v>
      </c>
      <c r="B9" s="673"/>
      <c r="C9" s="674" t="s">
        <v>420</v>
      </c>
      <c r="D9" s="674"/>
      <c r="E9" s="674"/>
      <c r="F9" s="674"/>
      <c r="G9" s="674"/>
      <c r="H9" s="674"/>
      <c r="I9" s="674"/>
      <c r="J9" s="674"/>
      <c r="K9" s="674"/>
      <c r="L9" s="674"/>
      <c r="M9" s="674"/>
      <c r="N9" s="674"/>
      <c r="O9" s="674"/>
      <c r="P9" s="674"/>
      <c r="Q9" s="675"/>
    </row>
    <row r="10" spans="1:17" x14ac:dyDescent="0.3">
      <c r="A10" s="66"/>
      <c r="Q10" s="69"/>
    </row>
    <row r="11" spans="1:17" x14ac:dyDescent="0.3">
      <c r="A11" s="322" t="s">
        <v>5</v>
      </c>
      <c r="B11" s="323"/>
      <c r="C11" s="323"/>
      <c r="D11" s="323"/>
      <c r="E11" s="323"/>
      <c r="F11" s="323"/>
      <c r="G11" s="323"/>
      <c r="H11" s="323"/>
      <c r="I11" s="323"/>
      <c r="J11" s="323"/>
      <c r="K11" s="323"/>
      <c r="L11" s="323"/>
      <c r="M11" s="323"/>
      <c r="N11" s="323"/>
      <c r="O11" s="323"/>
      <c r="P11" s="323"/>
      <c r="Q11" s="324"/>
    </row>
    <row r="12" spans="1:17" ht="36.950000000000003" customHeight="1" x14ac:dyDescent="0.3">
      <c r="A12" s="745" t="s">
        <v>144</v>
      </c>
      <c r="B12" s="746"/>
      <c r="C12" s="562" t="str">
        <f>MIR!F33</f>
        <v>8. Número de tomas rehabilitadas por cada mil tomas registradas.</v>
      </c>
      <c r="D12" s="562"/>
      <c r="E12" s="562"/>
      <c r="F12" s="562"/>
      <c r="G12" s="562"/>
      <c r="H12" s="562"/>
      <c r="I12" s="562"/>
      <c r="J12" s="562"/>
      <c r="K12" s="562"/>
      <c r="L12" s="562"/>
      <c r="M12" s="562"/>
      <c r="N12" s="562"/>
      <c r="O12" s="562"/>
      <c r="P12" s="562"/>
      <c r="Q12" s="563"/>
    </row>
    <row r="13" spans="1:17" ht="32.25" customHeight="1" x14ac:dyDescent="0.3">
      <c r="A13" s="756" t="s">
        <v>120</v>
      </c>
      <c r="B13" s="757"/>
      <c r="C13" s="757"/>
      <c r="D13" s="757"/>
      <c r="E13" s="108" t="s">
        <v>82</v>
      </c>
      <c r="F13" s="757" t="s">
        <v>7</v>
      </c>
      <c r="G13" s="757"/>
      <c r="H13" s="757" t="s">
        <v>103</v>
      </c>
      <c r="I13" s="757"/>
      <c r="J13" s="734" t="s">
        <v>104</v>
      </c>
      <c r="K13" s="735"/>
      <c r="L13" s="735"/>
      <c r="M13" s="736"/>
      <c r="N13" s="757" t="s">
        <v>115</v>
      </c>
      <c r="O13" s="757"/>
      <c r="P13" s="757"/>
      <c r="Q13" s="764"/>
    </row>
    <row r="14" spans="1:17" ht="18.75" customHeight="1" x14ac:dyDescent="0.3">
      <c r="A14" s="667" t="str">
        <f>+MIR!A33</f>
        <v>Evalúa el número de tomas que son reparadas por fuga, por mal funcionamiento del medidor o algun taponamiento que pueda tener en el cuadro de la toma.</v>
      </c>
      <c r="B14" s="546"/>
      <c r="C14" s="546"/>
      <c r="D14" s="546"/>
      <c r="E14" s="661" t="str">
        <f>MIR!A38</f>
        <v>Gestión</v>
      </c>
      <c r="F14" s="661" t="str">
        <f>MIR!D38</f>
        <v>Calidad</v>
      </c>
      <c r="G14" s="661"/>
      <c r="H14" s="661" t="s">
        <v>50</v>
      </c>
      <c r="I14" s="661"/>
      <c r="J14" s="737" t="s">
        <v>126</v>
      </c>
      <c r="K14" s="738"/>
      <c r="L14" s="738"/>
      <c r="M14" s="739"/>
      <c r="N14" s="546"/>
      <c r="O14" s="546"/>
      <c r="P14" s="546"/>
      <c r="Q14" s="548"/>
    </row>
    <row r="15" spans="1:17" ht="79.5" customHeight="1" x14ac:dyDescent="0.3">
      <c r="A15" s="667"/>
      <c r="B15" s="546"/>
      <c r="C15" s="546"/>
      <c r="D15" s="546"/>
      <c r="E15" s="661"/>
      <c r="F15" s="661"/>
      <c r="G15" s="661"/>
      <c r="H15" s="661"/>
      <c r="I15" s="661"/>
      <c r="J15" s="740"/>
      <c r="K15" s="741"/>
      <c r="L15" s="741"/>
      <c r="M15" s="742"/>
      <c r="N15" s="546"/>
      <c r="O15" s="546"/>
      <c r="P15" s="546"/>
      <c r="Q15" s="548"/>
    </row>
    <row r="16" spans="1:17" ht="27" customHeight="1" x14ac:dyDescent="0.3">
      <c r="A16" s="775" t="s">
        <v>8</v>
      </c>
      <c r="B16" s="776"/>
      <c r="C16" s="776"/>
      <c r="D16" s="664" t="str">
        <f>+MIR!D27</f>
        <v>Dirección de Comercialización - Dirección de Administración y Finanzas.</v>
      </c>
      <c r="E16" s="664"/>
      <c r="F16" s="664"/>
      <c r="G16" s="664"/>
      <c r="H16" s="664"/>
      <c r="I16" s="664"/>
      <c r="J16" s="664"/>
      <c r="K16" s="664"/>
      <c r="L16" s="664"/>
      <c r="M16" s="664"/>
      <c r="N16" s="664"/>
      <c r="O16" s="664"/>
      <c r="P16" s="664"/>
      <c r="Q16" s="665"/>
    </row>
    <row r="17" spans="1:17" ht="12.75" customHeight="1" x14ac:dyDescent="0.3">
      <c r="A17" s="66"/>
      <c r="Q17" s="69"/>
    </row>
    <row r="18" spans="1:17" x14ac:dyDescent="0.3">
      <c r="A18" s="322" t="s">
        <v>9</v>
      </c>
      <c r="B18" s="323"/>
      <c r="C18" s="323"/>
      <c r="D18" s="323"/>
      <c r="E18" s="323"/>
      <c r="F18" s="323"/>
      <c r="G18" s="323"/>
      <c r="H18" s="323"/>
      <c r="I18" s="323"/>
      <c r="J18" s="323"/>
      <c r="K18" s="323"/>
      <c r="L18" s="323"/>
      <c r="M18" s="323"/>
      <c r="N18" s="323"/>
      <c r="O18" s="323"/>
      <c r="P18" s="323"/>
      <c r="Q18" s="324"/>
    </row>
    <row r="19" spans="1:17" x14ac:dyDescent="0.3">
      <c r="A19" s="756" t="s">
        <v>10</v>
      </c>
      <c r="B19" s="757"/>
      <c r="C19" s="757" t="s">
        <v>11</v>
      </c>
      <c r="D19" s="757"/>
      <c r="E19" s="757"/>
      <c r="F19" s="757" t="s">
        <v>12</v>
      </c>
      <c r="G19" s="757"/>
      <c r="H19" s="757"/>
      <c r="I19" s="757" t="s">
        <v>13</v>
      </c>
      <c r="J19" s="757"/>
      <c r="K19" s="757"/>
      <c r="L19" s="757" t="s">
        <v>14</v>
      </c>
      <c r="M19" s="757"/>
      <c r="N19" s="757"/>
      <c r="O19" s="757" t="s">
        <v>15</v>
      </c>
      <c r="P19" s="757"/>
      <c r="Q19" s="764"/>
    </row>
    <row r="20" spans="1:17" s="77" customFormat="1" ht="35.25" customHeight="1" x14ac:dyDescent="0.25">
      <c r="A20" s="574" t="s">
        <v>138</v>
      </c>
      <c r="B20" s="575"/>
      <c r="C20" s="575" t="s">
        <v>138</v>
      </c>
      <c r="D20" s="575"/>
      <c r="E20" s="575"/>
      <c r="F20" s="575" t="s">
        <v>138</v>
      </c>
      <c r="G20" s="575"/>
      <c r="H20" s="575"/>
      <c r="I20" s="575" t="s">
        <v>138</v>
      </c>
      <c r="J20" s="575"/>
      <c r="K20" s="575"/>
      <c r="L20" s="625" t="s">
        <v>138</v>
      </c>
      <c r="M20" s="625"/>
      <c r="N20" s="625"/>
      <c r="O20" s="626" t="s">
        <v>138</v>
      </c>
      <c r="P20" s="626"/>
      <c r="Q20" s="627"/>
    </row>
    <row r="21" spans="1:17" ht="18" customHeight="1" x14ac:dyDescent="0.3">
      <c r="A21" s="558" t="s">
        <v>16</v>
      </c>
      <c r="B21" s="559"/>
      <c r="C21" s="559"/>
      <c r="D21" s="765" t="str">
        <f>MIR!J33</f>
        <v>Informe del Departamento de Entubación, de la Dirección de Operación y Mantenimiento.</v>
      </c>
      <c r="E21" s="765"/>
      <c r="F21" s="765"/>
      <c r="G21" s="765"/>
      <c r="H21" s="765"/>
      <c r="I21" s="765"/>
      <c r="J21" s="765"/>
      <c r="K21" s="765"/>
      <c r="L21" s="765"/>
      <c r="M21" s="765"/>
      <c r="N21" s="765"/>
      <c r="O21" s="765"/>
      <c r="P21" s="765"/>
      <c r="Q21" s="766"/>
    </row>
    <row r="22" spans="1:17" ht="28.5" customHeight="1" x14ac:dyDescent="0.3">
      <c r="A22" s="564" t="s">
        <v>105</v>
      </c>
      <c r="B22" s="565"/>
      <c r="C22" s="565"/>
      <c r="D22" s="703" t="str">
        <f>MIR!N33</f>
        <v>Entre mayor número de tomas se puedan rehabilitar y dejar en óptimo funcionamiento, mayor número de usuarios estarán satisfechos con el servicio.</v>
      </c>
      <c r="E22" s="703"/>
      <c r="F22" s="703"/>
      <c r="G22" s="703"/>
      <c r="H22" s="703"/>
      <c r="I22" s="703"/>
      <c r="J22" s="703"/>
      <c r="K22" s="703"/>
      <c r="L22" s="703"/>
      <c r="M22" s="703"/>
      <c r="N22" s="703"/>
      <c r="O22" s="703"/>
      <c r="P22" s="703"/>
      <c r="Q22" s="704"/>
    </row>
    <row r="23" spans="1:17" x14ac:dyDescent="0.3">
      <c r="A23" s="76"/>
      <c r="Q23" s="69"/>
    </row>
    <row r="24" spans="1:17" s="277" customFormat="1" x14ac:dyDescent="0.3">
      <c r="A24" s="753" t="s">
        <v>17</v>
      </c>
      <c r="B24" s="754"/>
      <c r="C24" s="754"/>
      <c r="D24" s="754"/>
      <c r="E24" s="754"/>
      <c r="F24" s="754"/>
      <c r="G24" s="754"/>
      <c r="H24" s="754"/>
      <c r="I24" s="754"/>
      <c r="J24" s="754"/>
      <c r="K24" s="754"/>
      <c r="L24" s="754"/>
      <c r="M24" s="754"/>
      <c r="N24" s="754"/>
      <c r="O24" s="754"/>
      <c r="P24" s="754"/>
      <c r="Q24" s="755"/>
    </row>
    <row r="25" spans="1:17" s="77" customFormat="1" ht="49.5" customHeight="1" x14ac:dyDescent="0.25">
      <c r="A25" s="756" t="s">
        <v>106</v>
      </c>
      <c r="B25" s="757"/>
      <c r="C25" s="757" t="s">
        <v>107</v>
      </c>
      <c r="D25" s="757"/>
      <c r="E25" s="757"/>
      <c r="F25" s="757" t="s">
        <v>108</v>
      </c>
      <c r="G25" s="757"/>
      <c r="H25" s="757"/>
      <c r="I25" s="757" t="s">
        <v>140</v>
      </c>
      <c r="J25" s="757"/>
      <c r="K25" s="757"/>
      <c r="L25" s="758" t="s">
        <v>18</v>
      </c>
      <c r="M25" s="758"/>
      <c r="N25" s="758"/>
      <c r="O25" s="759" t="str">
        <f>MIR!J38</f>
        <v>Al cierre del ejercicio 2024 se rehabilitó un total de 1,954 tomas, es decir por cada mil tomas se rehabilitaron 5.</v>
      </c>
      <c r="P25" s="759"/>
      <c r="Q25" s="760"/>
    </row>
    <row r="26" spans="1:17" s="77" customFormat="1" ht="47.25" customHeight="1" x14ac:dyDescent="0.25">
      <c r="A26" s="761" t="str">
        <f>MIR!N38</f>
        <v>Rehabilitar al menos un 10 % más de tomas, con respecto al ajercicio anterior.</v>
      </c>
      <c r="B26" s="759"/>
      <c r="C26" s="762" t="s">
        <v>142</v>
      </c>
      <c r="D26" s="661"/>
      <c r="E26" s="661"/>
      <c r="F26" s="661" t="s">
        <v>58</v>
      </c>
      <c r="G26" s="661"/>
      <c r="H26" s="661"/>
      <c r="I26" s="757"/>
      <c r="J26" s="757"/>
      <c r="K26" s="757"/>
      <c r="L26" s="763" t="s">
        <v>19</v>
      </c>
      <c r="M26" s="763"/>
      <c r="N26" s="763"/>
      <c r="O26" s="661">
        <v>2024</v>
      </c>
      <c r="P26" s="661"/>
      <c r="Q26" s="662"/>
    </row>
    <row r="27" spans="1:17" ht="5.25" customHeight="1" x14ac:dyDescent="0.3">
      <c r="A27" s="51"/>
      <c r="B27" s="271"/>
      <c r="C27" s="271"/>
      <c r="D27" s="271"/>
      <c r="E27" s="271"/>
      <c r="F27" s="278"/>
      <c r="G27" s="271"/>
      <c r="H27" s="271"/>
      <c r="I27" s="246"/>
      <c r="J27" s="271"/>
      <c r="K27" s="271"/>
      <c r="L27" s="271"/>
      <c r="M27" s="271"/>
      <c r="N27" s="271"/>
      <c r="O27" s="271"/>
      <c r="P27" s="271"/>
      <c r="Q27" s="52"/>
    </row>
    <row r="28" spans="1:17" x14ac:dyDescent="0.3">
      <c r="A28" s="66"/>
      <c r="O28" s="271"/>
      <c r="P28" s="271"/>
      <c r="Q28" s="52"/>
    </row>
    <row r="29" spans="1:17" x14ac:dyDescent="0.3">
      <c r="A29" s="322" t="s">
        <v>84</v>
      </c>
      <c r="B29" s="323"/>
      <c r="C29" s="323"/>
      <c r="D29" s="323"/>
      <c r="E29" s="323"/>
      <c r="F29" s="323"/>
      <c r="G29" s="323"/>
      <c r="H29" s="323"/>
      <c r="I29" s="323"/>
      <c r="J29" s="323"/>
      <c r="K29" s="323"/>
      <c r="L29" s="323"/>
      <c r="M29" s="323"/>
      <c r="N29" s="323"/>
      <c r="O29" s="323"/>
      <c r="P29" s="323"/>
      <c r="Q29" s="324"/>
    </row>
    <row r="30" spans="1:17" x14ac:dyDescent="0.3">
      <c r="A30" s="634" t="s">
        <v>33</v>
      </c>
      <c r="B30" s="635"/>
      <c r="C30" s="635"/>
      <c r="D30" s="635"/>
      <c r="E30" s="635"/>
      <c r="F30" s="635"/>
      <c r="G30" s="635"/>
      <c r="H30" s="635"/>
      <c r="I30" s="635"/>
      <c r="J30" s="635"/>
      <c r="K30" s="635"/>
      <c r="L30" s="635"/>
      <c r="M30" s="635"/>
      <c r="N30" s="635"/>
      <c r="O30" s="635"/>
      <c r="P30" s="635"/>
      <c r="Q30" s="636"/>
    </row>
    <row r="31" spans="1:17" x14ac:dyDescent="0.3">
      <c r="A31" s="634" t="s">
        <v>34</v>
      </c>
      <c r="B31" s="635"/>
      <c r="C31" s="635"/>
      <c r="D31" s="635"/>
      <c r="E31" s="635"/>
      <c r="F31" s="635"/>
      <c r="G31" s="635"/>
      <c r="H31" s="635"/>
      <c r="I31" s="635"/>
      <c r="J31" s="635"/>
      <c r="K31" s="635"/>
      <c r="L31" s="635"/>
      <c r="M31" s="635"/>
      <c r="N31" s="635"/>
      <c r="O31" s="635"/>
      <c r="P31" s="635"/>
      <c r="Q31" s="636"/>
    </row>
    <row r="32" spans="1:17" ht="30" customHeight="1" x14ac:dyDescent="0.3">
      <c r="A32" s="587" t="s">
        <v>89</v>
      </c>
      <c r="B32" s="588"/>
      <c r="C32" s="562" t="s">
        <v>421</v>
      </c>
      <c r="D32" s="562"/>
      <c r="E32" s="562"/>
      <c r="F32" s="562"/>
      <c r="G32" s="562"/>
      <c r="H32" s="562"/>
      <c r="I32" s="562"/>
      <c r="J32" s="562"/>
      <c r="K32" s="562"/>
      <c r="L32" s="562"/>
      <c r="M32" s="562"/>
      <c r="N32" s="562"/>
      <c r="O32" s="562"/>
      <c r="P32" s="562"/>
      <c r="Q32" s="563"/>
    </row>
    <row r="33" spans="1:17" s="77" customFormat="1" ht="30" customHeight="1" x14ac:dyDescent="0.25">
      <c r="A33" s="587" t="s">
        <v>90</v>
      </c>
      <c r="B33" s="588"/>
      <c r="C33" s="562" t="s">
        <v>424</v>
      </c>
      <c r="D33" s="562"/>
      <c r="E33" s="562"/>
      <c r="F33" s="562"/>
      <c r="G33" s="562"/>
      <c r="H33" s="562"/>
      <c r="I33" s="562"/>
      <c r="J33" s="562"/>
      <c r="K33" s="562"/>
      <c r="L33" s="562"/>
      <c r="M33" s="562"/>
      <c r="N33" s="562"/>
      <c r="O33" s="562"/>
      <c r="P33" s="562"/>
      <c r="Q33" s="563"/>
    </row>
    <row r="34" spans="1:17" s="77" customFormat="1" ht="30" customHeight="1" x14ac:dyDescent="0.25">
      <c r="A34" s="591" t="s">
        <v>91</v>
      </c>
      <c r="B34" s="592"/>
      <c r="C34" s="703" t="s">
        <v>94</v>
      </c>
      <c r="D34" s="703"/>
      <c r="E34" s="703"/>
      <c r="F34" s="703"/>
      <c r="G34" s="703"/>
      <c r="H34" s="703"/>
      <c r="I34" s="703"/>
      <c r="J34" s="703"/>
      <c r="K34" s="703"/>
      <c r="L34" s="703"/>
      <c r="M34" s="703"/>
      <c r="N34" s="703"/>
      <c r="O34" s="703"/>
      <c r="P34" s="703"/>
      <c r="Q34" s="704"/>
    </row>
    <row r="35" spans="1:17" x14ac:dyDescent="0.3">
      <c r="A35" s="66"/>
      <c r="Q35" s="69"/>
    </row>
    <row r="36" spans="1:17" s="21" customFormat="1" x14ac:dyDescent="0.3">
      <c r="A36" s="652" t="s">
        <v>85</v>
      </c>
      <c r="B36" s="653"/>
      <c r="C36" s="653"/>
      <c r="D36" s="653"/>
      <c r="E36" s="653"/>
      <c r="F36" s="653"/>
      <c r="G36" s="653"/>
      <c r="H36" s="653"/>
      <c r="I36" s="653"/>
      <c r="J36" s="653"/>
      <c r="K36" s="653"/>
      <c r="L36" s="653"/>
      <c r="M36" s="653"/>
      <c r="N36" s="653"/>
      <c r="O36" s="653"/>
      <c r="P36" s="653"/>
      <c r="Q36" s="654"/>
    </row>
    <row r="37" spans="1:17" s="21" customFormat="1" x14ac:dyDescent="0.3">
      <c r="A37" s="93" t="s">
        <v>20</v>
      </c>
      <c r="B37" s="94" t="s">
        <v>21</v>
      </c>
      <c r="C37" s="655" t="s">
        <v>22</v>
      </c>
      <c r="D37" s="655"/>
      <c r="E37" s="94" t="s">
        <v>23</v>
      </c>
      <c r="F37" s="655" t="s">
        <v>24</v>
      </c>
      <c r="G37" s="655"/>
      <c r="H37" s="655" t="s">
        <v>25</v>
      </c>
      <c r="I37" s="655"/>
      <c r="J37" s="655" t="s">
        <v>26</v>
      </c>
      <c r="K37" s="655"/>
      <c r="L37" s="655" t="s">
        <v>27</v>
      </c>
      <c r="M37" s="655"/>
      <c r="N37" s="94" t="s">
        <v>28</v>
      </c>
      <c r="O37" s="94" t="s">
        <v>29</v>
      </c>
      <c r="P37" s="94" t="s">
        <v>30</v>
      </c>
      <c r="Q37" s="95" t="s">
        <v>31</v>
      </c>
    </row>
    <row r="38" spans="1:17" s="21" customFormat="1" x14ac:dyDescent="0.3">
      <c r="A38" s="96">
        <v>98</v>
      </c>
      <c r="B38" s="97">
        <v>162</v>
      </c>
      <c r="C38" s="385">
        <v>140</v>
      </c>
      <c r="D38" s="385"/>
      <c r="E38" s="97">
        <v>130</v>
      </c>
      <c r="F38" s="385">
        <v>120</v>
      </c>
      <c r="G38" s="385"/>
      <c r="H38" s="385">
        <v>160</v>
      </c>
      <c r="I38" s="385"/>
      <c r="J38" s="385">
        <v>165</v>
      </c>
      <c r="K38" s="385"/>
      <c r="L38" s="385">
        <v>230</v>
      </c>
      <c r="M38" s="385"/>
      <c r="N38" s="98">
        <v>180</v>
      </c>
      <c r="O38" s="98">
        <v>235</v>
      </c>
      <c r="P38" s="98">
        <v>185</v>
      </c>
      <c r="Q38" s="99">
        <v>149</v>
      </c>
    </row>
    <row r="39" spans="1:17" s="21" customFormat="1" x14ac:dyDescent="0.3">
      <c r="A39" s="10"/>
      <c r="F39" s="279"/>
      <c r="O39" s="246" t="s">
        <v>32</v>
      </c>
      <c r="P39" s="705">
        <f>+A38+B38+C38+E38+F38+H38+J38+L38+N38+O38+P38+Q38</f>
        <v>1954</v>
      </c>
      <c r="Q39" s="645"/>
    </row>
    <row r="40" spans="1:17" s="21" customFormat="1" x14ac:dyDescent="0.3">
      <c r="A40" s="10"/>
      <c r="F40" s="279"/>
      <c r="J40" s="246"/>
      <c r="Q40" s="14"/>
    </row>
    <row r="41" spans="1:17" s="21" customFormat="1" ht="12" customHeight="1" x14ac:dyDescent="0.3">
      <c r="A41" s="10"/>
      <c r="F41" s="279"/>
      <c r="J41" s="246"/>
      <c r="Q41" s="14"/>
    </row>
    <row r="42" spans="1:17" s="21" customFormat="1" hidden="1" x14ac:dyDescent="0.3">
      <c r="A42" s="731"/>
      <c r="B42" s="732"/>
      <c r="C42" s="732"/>
      <c r="D42" s="732"/>
      <c r="E42" s="732"/>
      <c r="F42" s="732"/>
      <c r="G42" s="732"/>
      <c r="H42" s="732"/>
      <c r="I42" s="732"/>
      <c r="J42" s="732"/>
      <c r="K42" s="732"/>
      <c r="L42" s="732"/>
      <c r="M42" s="732"/>
      <c r="N42" s="732"/>
      <c r="O42" s="732"/>
      <c r="P42" s="732"/>
      <c r="Q42" s="733"/>
    </row>
    <row r="43" spans="1:17" s="21" customFormat="1" x14ac:dyDescent="0.3">
      <c r="A43" s="322" t="s">
        <v>36</v>
      </c>
      <c r="B43" s="323"/>
      <c r="C43" s="323"/>
      <c r="D43" s="323"/>
      <c r="E43" s="323"/>
      <c r="F43" s="323"/>
      <c r="G43" s="323"/>
      <c r="H43" s="323"/>
      <c r="I43" s="323"/>
      <c r="J43" s="323"/>
      <c r="K43" s="323"/>
      <c r="L43" s="323"/>
      <c r="M43" s="323"/>
      <c r="N43" s="323"/>
      <c r="O43" s="323"/>
      <c r="P43" s="323"/>
      <c r="Q43" s="324"/>
    </row>
    <row r="44" spans="1:17" s="21" customFormat="1" ht="14.25" customHeight="1" x14ac:dyDescent="0.3">
      <c r="A44" s="587" t="s">
        <v>35</v>
      </c>
      <c r="B44" s="588"/>
      <c r="C44" s="562" t="s">
        <v>423</v>
      </c>
      <c r="D44" s="562"/>
      <c r="E44" s="562"/>
      <c r="F44" s="562"/>
      <c r="G44" s="562"/>
      <c r="H44" s="562"/>
      <c r="I44" s="562"/>
      <c r="J44" s="562"/>
      <c r="K44" s="562"/>
      <c r="L44" s="562"/>
      <c r="M44" s="562"/>
      <c r="N44" s="562"/>
      <c r="O44" s="562"/>
      <c r="P44" s="562"/>
      <c r="Q44" s="563"/>
    </row>
    <row r="45" spans="1:17" s="21" customFormat="1" x14ac:dyDescent="0.3">
      <c r="A45" s="587" t="s">
        <v>59</v>
      </c>
      <c r="B45" s="588"/>
      <c r="C45" s="562" t="s">
        <v>422</v>
      </c>
      <c r="D45" s="562"/>
      <c r="E45" s="562"/>
      <c r="F45" s="562"/>
      <c r="G45" s="562"/>
      <c r="H45" s="562"/>
      <c r="I45" s="562"/>
      <c r="J45" s="562"/>
      <c r="K45" s="562"/>
      <c r="L45" s="562"/>
      <c r="M45" s="562"/>
      <c r="N45" s="562"/>
      <c r="O45" s="562"/>
      <c r="P45" s="562"/>
      <c r="Q45" s="563"/>
    </row>
    <row r="46" spans="1:17" s="21" customFormat="1" x14ac:dyDescent="0.3">
      <c r="A46" s="591" t="s">
        <v>91</v>
      </c>
      <c r="B46" s="592"/>
      <c r="C46" s="703" t="s">
        <v>94</v>
      </c>
      <c r="D46" s="703"/>
      <c r="E46" s="703"/>
      <c r="F46" s="703"/>
      <c r="G46" s="703"/>
      <c r="H46" s="703"/>
      <c r="I46" s="703"/>
      <c r="J46" s="703"/>
      <c r="K46" s="703"/>
      <c r="L46" s="703"/>
      <c r="M46" s="703"/>
      <c r="N46" s="703"/>
      <c r="O46" s="703"/>
      <c r="P46" s="703"/>
      <c r="Q46" s="704"/>
    </row>
    <row r="47" spans="1:17" s="21" customFormat="1" x14ac:dyDescent="0.3">
      <c r="A47" s="10"/>
      <c r="F47" s="279"/>
      <c r="Q47" s="14"/>
    </row>
    <row r="48" spans="1:17" s="21" customFormat="1" ht="1.5" customHeight="1" x14ac:dyDescent="0.3">
      <c r="A48" s="391" t="s">
        <v>85</v>
      </c>
      <c r="B48" s="392"/>
      <c r="C48" s="392"/>
      <c r="D48" s="392"/>
      <c r="E48" s="392"/>
      <c r="F48" s="392"/>
      <c r="G48" s="392"/>
      <c r="H48" s="392"/>
      <c r="I48" s="392"/>
      <c r="J48" s="392"/>
      <c r="K48" s="392"/>
      <c r="L48" s="392"/>
      <c r="M48" s="392"/>
      <c r="N48" s="392"/>
      <c r="O48" s="392"/>
      <c r="P48" s="392"/>
      <c r="Q48" s="393"/>
    </row>
    <row r="49" spans="1:17" s="21" customFormat="1" hidden="1" x14ac:dyDescent="0.3">
      <c r="A49" s="109" t="s">
        <v>20</v>
      </c>
      <c r="B49" s="280" t="s">
        <v>21</v>
      </c>
      <c r="C49" s="702" t="s">
        <v>22</v>
      </c>
      <c r="D49" s="702"/>
      <c r="E49" s="280" t="s">
        <v>23</v>
      </c>
      <c r="F49" s="702" t="s">
        <v>24</v>
      </c>
      <c r="G49" s="702"/>
      <c r="H49" s="702" t="s">
        <v>25</v>
      </c>
      <c r="I49" s="702"/>
      <c r="J49" s="702" t="s">
        <v>26</v>
      </c>
      <c r="K49" s="702"/>
      <c r="L49" s="702" t="s">
        <v>27</v>
      </c>
      <c r="M49" s="702"/>
      <c r="N49" s="280" t="s">
        <v>28</v>
      </c>
      <c r="O49" s="280" t="s">
        <v>29</v>
      </c>
      <c r="P49" s="280" t="s">
        <v>30</v>
      </c>
      <c r="Q49" s="110" t="s">
        <v>31</v>
      </c>
    </row>
    <row r="50" spans="1:17" s="21" customFormat="1" x14ac:dyDescent="0.3">
      <c r="A50" s="652" t="s">
        <v>85</v>
      </c>
      <c r="B50" s="653"/>
      <c r="C50" s="653"/>
      <c r="D50" s="653"/>
      <c r="E50" s="653"/>
      <c r="F50" s="653"/>
      <c r="G50" s="653"/>
      <c r="H50" s="653"/>
      <c r="I50" s="653"/>
      <c r="J50" s="653"/>
      <c r="K50" s="653"/>
      <c r="L50" s="653"/>
      <c r="M50" s="653"/>
      <c r="N50" s="653"/>
      <c r="O50" s="653"/>
      <c r="P50" s="653"/>
      <c r="Q50" s="654"/>
    </row>
    <row r="51" spans="1:17" s="21" customFormat="1" x14ac:dyDescent="0.3">
      <c r="A51" s="93" t="s">
        <v>20</v>
      </c>
      <c r="B51" s="94" t="s">
        <v>21</v>
      </c>
      <c r="C51" s="655" t="s">
        <v>22</v>
      </c>
      <c r="D51" s="655"/>
      <c r="E51" s="94" t="s">
        <v>23</v>
      </c>
      <c r="F51" s="655" t="s">
        <v>24</v>
      </c>
      <c r="G51" s="655"/>
      <c r="H51" s="655" t="s">
        <v>25</v>
      </c>
      <c r="I51" s="655"/>
      <c r="J51" s="655" t="s">
        <v>26</v>
      </c>
      <c r="K51" s="655"/>
      <c r="L51" s="655" t="s">
        <v>27</v>
      </c>
      <c r="M51" s="655"/>
      <c r="N51" s="94" t="s">
        <v>28</v>
      </c>
      <c r="O51" s="94" t="s">
        <v>29</v>
      </c>
      <c r="P51" s="94" t="s">
        <v>30</v>
      </c>
      <c r="Q51" s="95" t="s">
        <v>31</v>
      </c>
    </row>
    <row r="52" spans="1:17" s="21" customFormat="1" x14ac:dyDescent="0.3">
      <c r="A52" s="111"/>
      <c r="B52" s="112"/>
      <c r="C52" s="384"/>
      <c r="D52" s="384"/>
      <c r="E52" s="112"/>
      <c r="F52" s="384"/>
      <c r="G52" s="384"/>
      <c r="H52" s="384"/>
      <c r="I52" s="384"/>
      <c r="J52" s="384"/>
      <c r="K52" s="384"/>
      <c r="L52" s="384"/>
      <c r="M52" s="384"/>
      <c r="N52" s="113"/>
      <c r="O52" s="113"/>
      <c r="P52" s="113"/>
      <c r="Q52" s="114">
        <v>405692</v>
      </c>
    </row>
    <row r="53" spans="1:17" s="21" customFormat="1" x14ac:dyDescent="0.3">
      <c r="A53" s="10"/>
      <c r="F53" s="279"/>
      <c r="O53" s="246" t="s">
        <v>32</v>
      </c>
      <c r="P53" s="705">
        <f>+Q52</f>
        <v>405692</v>
      </c>
      <c r="Q53" s="645"/>
    </row>
    <row r="54" spans="1:17" s="21" customFormat="1" x14ac:dyDescent="0.3">
      <c r="A54" s="10"/>
      <c r="F54" s="279"/>
      <c r="L54" s="701" t="s">
        <v>425</v>
      </c>
      <c r="M54" s="701"/>
      <c r="N54" s="701"/>
      <c r="O54" s="701"/>
      <c r="P54" s="288"/>
      <c r="Q54" s="297">
        <f>+(P39*1000)/P53</f>
        <v>4.816461749307356</v>
      </c>
    </row>
    <row r="55" spans="1:17" s="21" customFormat="1" ht="17.25" customHeight="1" x14ac:dyDescent="0.3">
      <c r="A55" s="706" t="s">
        <v>87</v>
      </c>
      <c r="B55" s="701"/>
      <c r="C55" s="701"/>
      <c r="D55" s="701"/>
      <c r="E55" s="701"/>
      <c r="F55" s="701"/>
      <c r="G55" s="701"/>
      <c r="H55" s="701"/>
      <c r="I55" s="701"/>
      <c r="J55" s="701"/>
      <c r="K55" s="701"/>
      <c r="L55" s="701"/>
      <c r="M55" s="701"/>
      <c r="N55" s="701"/>
      <c r="O55" s="701"/>
      <c r="P55" s="705">
        <v>6</v>
      </c>
      <c r="Q55" s="645"/>
    </row>
    <row r="56" spans="1:17" s="21" customFormat="1" ht="4.7" customHeight="1" x14ac:dyDescent="0.3">
      <c r="A56" s="10"/>
      <c r="F56" s="279"/>
      <c r="O56" s="246"/>
      <c r="P56" s="115"/>
      <c r="Q56" s="14"/>
    </row>
    <row r="57" spans="1:17" s="21" customFormat="1" x14ac:dyDescent="0.3">
      <c r="A57" s="322" t="s">
        <v>86</v>
      </c>
      <c r="B57" s="323"/>
      <c r="C57" s="323"/>
      <c r="D57" s="323"/>
      <c r="E57" s="323"/>
      <c r="F57" s="323"/>
      <c r="G57" s="323"/>
      <c r="H57" s="323"/>
      <c r="I57" s="323"/>
      <c r="J57" s="323"/>
      <c r="K57" s="323"/>
      <c r="L57" s="323"/>
      <c r="M57" s="323"/>
      <c r="N57" s="323"/>
      <c r="O57" s="323"/>
      <c r="P57" s="323"/>
      <c r="Q57" s="324"/>
    </row>
    <row r="58" spans="1:17" s="21" customFormat="1" x14ac:dyDescent="0.3">
      <c r="A58" s="634" t="s">
        <v>33</v>
      </c>
      <c r="B58" s="635"/>
      <c r="C58" s="635"/>
      <c r="D58" s="635"/>
      <c r="E58" s="635"/>
      <c r="F58" s="635"/>
      <c r="G58" s="635"/>
      <c r="H58" s="635"/>
      <c r="I58" s="635"/>
      <c r="J58" s="635"/>
      <c r="K58" s="635"/>
      <c r="L58" s="635"/>
      <c r="M58" s="635"/>
      <c r="N58" s="635"/>
      <c r="O58" s="635"/>
      <c r="P58" s="635"/>
      <c r="Q58" s="636"/>
    </row>
    <row r="59" spans="1:17" s="21" customFormat="1" x14ac:dyDescent="0.3">
      <c r="A59" s="634" t="s">
        <v>34</v>
      </c>
      <c r="B59" s="635"/>
      <c r="C59" s="635"/>
      <c r="D59" s="635"/>
      <c r="E59" s="635"/>
      <c r="F59" s="635"/>
      <c r="G59" s="635"/>
      <c r="H59" s="635"/>
      <c r="I59" s="635"/>
      <c r="J59" s="635"/>
      <c r="K59" s="635"/>
      <c r="L59" s="635"/>
      <c r="M59" s="635"/>
      <c r="N59" s="635"/>
      <c r="O59" s="635"/>
      <c r="P59" s="635"/>
      <c r="Q59" s="636"/>
    </row>
    <row r="60" spans="1:17" s="21" customFormat="1" ht="14.25" customHeight="1" x14ac:dyDescent="0.3">
      <c r="A60" s="587" t="s">
        <v>35</v>
      </c>
      <c r="B60" s="588"/>
      <c r="C60" s="562" t="s">
        <v>421</v>
      </c>
      <c r="D60" s="562"/>
      <c r="E60" s="562"/>
      <c r="F60" s="562"/>
      <c r="G60" s="562"/>
      <c r="H60" s="562"/>
      <c r="I60" s="562"/>
      <c r="J60" s="562"/>
      <c r="K60" s="562"/>
      <c r="L60" s="562"/>
      <c r="M60" s="562"/>
      <c r="N60" s="562"/>
      <c r="O60" s="562"/>
      <c r="P60" s="562"/>
      <c r="Q60" s="563"/>
    </row>
    <row r="61" spans="1:17" s="21" customFormat="1" x14ac:dyDescent="0.3">
      <c r="A61" s="587" t="s">
        <v>59</v>
      </c>
      <c r="B61" s="588"/>
      <c r="C61" s="562" t="s">
        <v>422</v>
      </c>
      <c r="D61" s="562"/>
      <c r="E61" s="562"/>
      <c r="F61" s="562"/>
      <c r="G61" s="562"/>
      <c r="H61" s="562"/>
      <c r="I61" s="562"/>
      <c r="J61" s="562"/>
      <c r="K61" s="562"/>
      <c r="L61" s="562"/>
      <c r="M61" s="562"/>
      <c r="N61" s="562"/>
      <c r="O61" s="562"/>
      <c r="P61" s="562"/>
      <c r="Q61" s="563"/>
    </row>
    <row r="62" spans="1:17" s="21" customFormat="1" x14ac:dyDescent="0.3">
      <c r="A62" s="591" t="s">
        <v>91</v>
      </c>
      <c r="B62" s="592"/>
      <c r="C62" s="703" t="s">
        <v>94</v>
      </c>
      <c r="D62" s="703"/>
      <c r="E62" s="703"/>
      <c r="F62" s="703"/>
      <c r="G62" s="703"/>
      <c r="H62" s="703"/>
      <c r="I62" s="703"/>
      <c r="J62" s="703"/>
      <c r="K62" s="703"/>
      <c r="L62" s="703"/>
      <c r="M62" s="703"/>
      <c r="N62" s="703"/>
      <c r="O62" s="703"/>
      <c r="P62" s="703"/>
      <c r="Q62" s="704"/>
    </row>
    <row r="63" spans="1:17" s="21" customFormat="1" x14ac:dyDescent="0.3">
      <c r="A63" s="10"/>
      <c r="F63" s="279"/>
      <c r="Q63" s="14"/>
    </row>
    <row r="64" spans="1:17" s="21" customFormat="1" ht="28.5" customHeight="1" x14ac:dyDescent="0.3">
      <c r="A64" s="652" t="s">
        <v>85</v>
      </c>
      <c r="B64" s="653"/>
      <c r="C64" s="653"/>
      <c r="D64" s="653"/>
      <c r="E64" s="653"/>
      <c r="F64" s="653"/>
      <c r="G64" s="653"/>
      <c r="H64" s="653"/>
      <c r="I64" s="653"/>
      <c r="J64" s="653"/>
      <c r="K64" s="653"/>
      <c r="L64" s="653"/>
      <c r="M64" s="653"/>
      <c r="N64" s="653"/>
      <c r="O64" s="653"/>
      <c r="P64" s="653"/>
      <c r="Q64" s="654"/>
    </row>
    <row r="65" spans="1:17" s="21" customFormat="1" x14ac:dyDescent="0.3">
      <c r="A65" s="93" t="s">
        <v>20</v>
      </c>
      <c r="B65" s="94" t="s">
        <v>21</v>
      </c>
      <c r="C65" s="655" t="s">
        <v>22</v>
      </c>
      <c r="D65" s="655"/>
      <c r="E65" s="94" t="s">
        <v>23</v>
      </c>
      <c r="F65" s="655" t="s">
        <v>24</v>
      </c>
      <c r="G65" s="655"/>
      <c r="H65" s="655" t="s">
        <v>25</v>
      </c>
      <c r="I65" s="655"/>
      <c r="J65" s="655" t="s">
        <v>26</v>
      </c>
      <c r="K65" s="655"/>
      <c r="L65" s="655" t="s">
        <v>27</v>
      </c>
      <c r="M65" s="655"/>
      <c r="N65" s="94" t="s">
        <v>28</v>
      </c>
      <c r="O65" s="94" t="s">
        <v>29</v>
      </c>
      <c r="P65" s="94" t="s">
        <v>30</v>
      </c>
      <c r="Q65" s="95" t="s">
        <v>31</v>
      </c>
    </row>
    <row r="66" spans="1:17" s="21" customFormat="1" x14ac:dyDescent="0.3">
      <c r="A66" s="96"/>
      <c r="B66" s="97"/>
      <c r="C66" s="385"/>
      <c r="D66" s="385"/>
      <c r="E66" s="97"/>
      <c r="F66" s="385"/>
      <c r="G66" s="385"/>
      <c r="H66" s="385"/>
      <c r="I66" s="385"/>
      <c r="J66" s="385"/>
      <c r="K66" s="385"/>
      <c r="L66" s="385"/>
      <c r="M66" s="385"/>
      <c r="N66" s="98"/>
      <c r="O66" s="98"/>
      <c r="P66" s="98"/>
      <c r="Q66" s="99"/>
    </row>
    <row r="67" spans="1:17" s="21" customFormat="1" x14ac:dyDescent="0.3">
      <c r="A67" s="10"/>
      <c r="F67" s="279"/>
      <c r="O67" s="246" t="s">
        <v>32</v>
      </c>
      <c r="P67" s="705"/>
      <c r="Q67" s="645"/>
    </row>
    <row r="68" spans="1:17" s="21" customFormat="1" x14ac:dyDescent="0.3">
      <c r="A68" s="731"/>
      <c r="B68" s="732"/>
      <c r="C68" s="732"/>
      <c r="D68" s="732"/>
      <c r="E68" s="732"/>
      <c r="F68" s="732"/>
      <c r="G68" s="732"/>
      <c r="H68" s="732"/>
      <c r="I68" s="732"/>
      <c r="J68" s="732"/>
      <c r="K68" s="732"/>
      <c r="L68" s="732"/>
      <c r="M68" s="732"/>
      <c r="N68" s="732"/>
      <c r="O68" s="732"/>
      <c r="P68" s="732"/>
      <c r="Q68" s="733"/>
    </row>
    <row r="69" spans="1:17" s="21" customFormat="1" x14ac:dyDescent="0.3">
      <c r="A69" s="322" t="s">
        <v>36</v>
      </c>
      <c r="B69" s="323"/>
      <c r="C69" s="323"/>
      <c r="D69" s="323"/>
      <c r="E69" s="323"/>
      <c r="F69" s="323"/>
      <c r="G69" s="323"/>
      <c r="H69" s="323"/>
      <c r="I69" s="323"/>
      <c r="J69" s="323"/>
      <c r="K69" s="323"/>
      <c r="L69" s="323"/>
      <c r="M69" s="323"/>
      <c r="N69" s="323"/>
      <c r="O69" s="323"/>
      <c r="P69" s="323"/>
      <c r="Q69" s="324"/>
    </row>
    <row r="70" spans="1:17" s="21" customFormat="1" ht="14.25" customHeight="1" x14ac:dyDescent="0.3">
      <c r="A70" s="587" t="s">
        <v>35</v>
      </c>
      <c r="B70" s="588"/>
      <c r="C70" s="562" t="s">
        <v>423</v>
      </c>
      <c r="D70" s="562"/>
      <c r="E70" s="562"/>
      <c r="F70" s="562"/>
      <c r="G70" s="562"/>
      <c r="H70" s="562"/>
      <c r="I70" s="562"/>
      <c r="J70" s="562"/>
      <c r="K70" s="562"/>
      <c r="L70" s="562"/>
      <c r="M70" s="562"/>
      <c r="N70" s="562"/>
      <c r="O70" s="562"/>
      <c r="P70" s="562"/>
      <c r="Q70" s="563"/>
    </row>
    <row r="71" spans="1:17" s="21" customFormat="1" ht="14.25" customHeight="1" x14ac:dyDescent="0.3">
      <c r="A71" s="587" t="s">
        <v>59</v>
      </c>
      <c r="B71" s="588"/>
      <c r="C71" s="562" t="s">
        <v>422</v>
      </c>
      <c r="D71" s="562"/>
      <c r="E71" s="562"/>
      <c r="F71" s="562"/>
      <c r="G71" s="562"/>
      <c r="H71" s="562"/>
      <c r="I71" s="562"/>
      <c r="J71" s="562"/>
      <c r="K71" s="562"/>
      <c r="L71" s="562"/>
      <c r="M71" s="562"/>
      <c r="N71" s="562"/>
      <c r="O71" s="562"/>
      <c r="P71" s="562"/>
      <c r="Q71" s="563"/>
    </row>
    <row r="72" spans="1:17" s="21" customFormat="1" x14ac:dyDescent="0.3">
      <c r="A72" s="591" t="s">
        <v>91</v>
      </c>
      <c r="B72" s="592"/>
      <c r="C72" s="703" t="s">
        <v>94</v>
      </c>
      <c r="D72" s="703"/>
      <c r="E72" s="703"/>
      <c r="F72" s="703"/>
      <c r="G72" s="703"/>
      <c r="H72" s="703"/>
      <c r="I72" s="703"/>
      <c r="J72" s="703"/>
      <c r="K72" s="703"/>
      <c r="L72" s="703"/>
      <c r="M72" s="703"/>
      <c r="N72" s="703"/>
      <c r="O72" s="703"/>
      <c r="P72" s="703"/>
      <c r="Q72" s="704"/>
    </row>
    <row r="73" spans="1:17" s="21" customFormat="1" x14ac:dyDescent="0.3">
      <c r="A73" s="10"/>
      <c r="F73" s="279"/>
      <c r="Q73" s="14"/>
    </row>
    <row r="74" spans="1:17" s="21" customFormat="1" x14ac:dyDescent="0.3">
      <c r="A74" s="652" t="s">
        <v>85</v>
      </c>
      <c r="B74" s="653"/>
      <c r="C74" s="653"/>
      <c r="D74" s="653"/>
      <c r="E74" s="653"/>
      <c r="F74" s="653"/>
      <c r="G74" s="653"/>
      <c r="H74" s="653"/>
      <c r="I74" s="653"/>
      <c r="J74" s="653"/>
      <c r="K74" s="653"/>
      <c r="L74" s="653"/>
      <c r="M74" s="653"/>
      <c r="N74" s="653"/>
      <c r="O74" s="653"/>
      <c r="P74" s="653"/>
      <c r="Q74" s="654"/>
    </row>
    <row r="75" spans="1:17" s="21" customFormat="1" x14ac:dyDescent="0.3">
      <c r="A75" s="93" t="s">
        <v>20</v>
      </c>
      <c r="B75" s="94" t="s">
        <v>21</v>
      </c>
      <c r="C75" s="655" t="s">
        <v>22</v>
      </c>
      <c r="D75" s="655"/>
      <c r="E75" s="94" t="s">
        <v>23</v>
      </c>
      <c r="F75" s="655" t="s">
        <v>24</v>
      </c>
      <c r="G75" s="655"/>
      <c r="H75" s="655" t="s">
        <v>25</v>
      </c>
      <c r="I75" s="655"/>
      <c r="J75" s="655" t="s">
        <v>26</v>
      </c>
      <c r="K75" s="655"/>
      <c r="L75" s="655" t="s">
        <v>27</v>
      </c>
      <c r="M75" s="655"/>
      <c r="N75" s="94" t="s">
        <v>28</v>
      </c>
      <c r="O75" s="94" t="s">
        <v>29</v>
      </c>
      <c r="P75" s="94" t="s">
        <v>30</v>
      </c>
      <c r="Q75" s="95" t="s">
        <v>31</v>
      </c>
    </row>
    <row r="76" spans="1:17" s="21" customFormat="1" x14ac:dyDescent="0.3">
      <c r="A76" s="111"/>
      <c r="B76" s="112"/>
      <c r="C76" s="384"/>
      <c r="D76" s="384"/>
      <c r="E76" s="112"/>
      <c r="F76" s="384"/>
      <c r="G76" s="384"/>
      <c r="H76" s="384"/>
      <c r="I76" s="384"/>
      <c r="J76" s="384"/>
      <c r="K76" s="384"/>
      <c r="L76" s="384"/>
      <c r="M76" s="384"/>
      <c r="N76" s="113"/>
      <c r="O76" s="113"/>
      <c r="P76" s="113"/>
      <c r="Q76" s="114"/>
    </row>
    <row r="77" spans="1:17" s="21" customFormat="1" x14ac:dyDescent="0.3">
      <c r="A77" s="10"/>
      <c r="F77" s="279"/>
      <c r="O77" s="246"/>
      <c r="P77" s="705"/>
      <c r="Q77" s="645"/>
    </row>
    <row r="78" spans="1:17" s="21" customFormat="1" x14ac:dyDescent="0.3">
      <c r="A78" s="10"/>
      <c r="F78" s="279"/>
      <c r="O78" s="246"/>
      <c r="P78" s="116"/>
      <c r="Q78" s="117"/>
    </row>
    <row r="79" spans="1:17" s="21" customFormat="1" x14ac:dyDescent="0.3">
      <c r="A79" s="706" t="s">
        <v>88</v>
      </c>
      <c r="B79" s="701"/>
      <c r="C79" s="701"/>
      <c r="D79" s="701"/>
      <c r="E79" s="701"/>
      <c r="F79" s="701"/>
      <c r="G79" s="701"/>
      <c r="H79" s="701"/>
      <c r="I79" s="701"/>
      <c r="J79" s="701"/>
      <c r="K79" s="701"/>
      <c r="L79" s="701"/>
      <c r="M79" s="701"/>
      <c r="N79" s="701"/>
      <c r="O79" s="701"/>
      <c r="P79" s="707"/>
      <c r="Q79" s="708"/>
    </row>
    <row r="80" spans="1:17" s="21" customFormat="1" x14ac:dyDescent="0.3">
      <c r="A80" s="10"/>
      <c r="F80" s="279"/>
      <c r="Q80" s="14"/>
    </row>
    <row r="81" spans="1:17" s="21" customFormat="1" x14ac:dyDescent="0.3">
      <c r="A81" s="709" t="s">
        <v>83</v>
      </c>
      <c r="B81" s="710"/>
      <c r="C81" s="710"/>
      <c r="D81" s="710"/>
      <c r="E81" s="710"/>
      <c r="F81" s="710"/>
      <c r="G81" s="710"/>
      <c r="H81" s="710"/>
      <c r="I81" s="710"/>
      <c r="J81" s="710"/>
      <c r="K81" s="710"/>
      <c r="L81" s="710"/>
      <c r="M81" s="710"/>
      <c r="N81" s="710"/>
      <c r="O81" s="710"/>
      <c r="P81" s="711">
        <f>(P79/P55)</f>
        <v>0</v>
      </c>
      <c r="Q81" s="712"/>
    </row>
    <row r="82" spans="1:17" s="21" customFormat="1" x14ac:dyDescent="0.3">
      <c r="A82" s="10"/>
      <c r="F82" s="279"/>
      <c r="Q82" s="14"/>
    </row>
    <row r="83" spans="1:17" s="21" customFormat="1" x14ac:dyDescent="0.3">
      <c r="A83" s="713" t="s">
        <v>95</v>
      </c>
      <c r="B83" s="714"/>
      <c r="C83" s="714"/>
      <c r="D83" s="418"/>
      <c r="E83" s="418"/>
      <c r="F83" s="418"/>
      <c r="G83" s="418"/>
      <c r="H83" s="418"/>
      <c r="I83" s="418"/>
      <c r="J83" s="418"/>
      <c r="K83" s="418"/>
      <c r="L83" s="418"/>
      <c r="M83" s="418"/>
      <c r="N83" s="418"/>
      <c r="O83" s="418"/>
      <c r="P83" s="418"/>
      <c r="Q83" s="719"/>
    </row>
    <row r="84" spans="1:17" s="21" customFormat="1" ht="56.25" customHeight="1" x14ac:dyDescent="0.3">
      <c r="A84" s="715"/>
      <c r="B84" s="716"/>
      <c r="C84" s="716"/>
      <c r="D84" s="720"/>
      <c r="E84" s="720"/>
      <c r="F84" s="720"/>
      <c r="G84" s="720"/>
      <c r="H84" s="720"/>
      <c r="I84" s="720"/>
      <c r="J84" s="720"/>
      <c r="K84" s="720"/>
      <c r="L84" s="720"/>
      <c r="M84" s="720"/>
      <c r="N84" s="720"/>
      <c r="O84" s="720"/>
      <c r="P84" s="720"/>
      <c r="Q84" s="721"/>
    </row>
    <row r="85" spans="1:17" s="21" customFormat="1" x14ac:dyDescent="0.3">
      <c r="A85" s="10"/>
      <c r="F85" s="279"/>
      <c r="Q85" s="14"/>
    </row>
    <row r="86" spans="1:17" s="21" customFormat="1" x14ac:dyDescent="0.3">
      <c r="A86" s="717" t="s">
        <v>96</v>
      </c>
      <c r="B86" s="718"/>
      <c r="C86" s="718"/>
      <c r="D86" s="718"/>
      <c r="F86" s="279"/>
      <c r="Q86" s="14"/>
    </row>
    <row r="87" spans="1:17" s="21" customFormat="1" x14ac:dyDescent="0.3">
      <c r="A87" s="10"/>
      <c r="F87" s="279"/>
      <c r="Q87" s="14"/>
    </row>
    <row r="88" spans="1:17" s="21" customFormat="1" x14ac:dyDescent="0.3">
      <c r="A88" s="10"/>
      <c r="F88" s="279"/>
      <c r="Q88" s="14"/>
    </row>
    <row r="89" spans="1:17" s="21" customFormat="1" x14ac:dyDescent="0.3">
      <c r="A89" s="322" t="s">
        <v>402</v>
      </c>
      <c r="B89" s="323"/>
      <c r="C89" s="323"/>
      <c r="D89" s="323"/>
      <c r="E89" s="323"/>
      <c r="F89" s="323"/>
      <c r="G89" s="323"/>
      <c r="H89" s="323"/>
      <c r="I89" s="323"/>
      <c r="J89" s="323"/>
      <c r="K89" s="323"/>
      <c r="L89" s="323"/>
      <c r="M89" s="323"/>
      <c r="N89" s="323"/>
      <c r="O89" s="323"/>
      <c r="P89" s="323"/>
      <c r="Q89" s="324"/>
    </row>
    <row r="90" spans="1:17" s="21" customFormat="1" x14ac:dyDescent="0.3">
      <c r="A90" s="523" t="s">
        <v>65</v>
      </c>
      <c r="B90" s="524" t="s">
        <v>59</v>
      </c>
      <c r="C90" s="722" t="s">
        <v>66</v>
      </c>
      <c r="D90" s="722"/>
      <c r="E90" s="722"/>
      <c r="F90" s="722"/>
      <c r="G90" s="722"/>
      <c r="H90" s="722"/>
      <c r="I90" s="722"/>
      <c r="J90" s="722"/>
      <c r="K90" s="722"/>
      <c r="L90" s="722"/>
      <c r="M90" s="722"/>
      <c r="N90" s="722"/>
      <c r="O90" s="722"/>
      <c r="P90" s="524" t="s">
        <v>80</v>
      </c>
      <c r="Q90" s="628" t="s">
        <v>81</v>
      </c>
    </row>
    <row r="91" spans="1:17" s="21" customFormat="1" ht="38.25" customHeight="1" x14ac:dyDescent="0.3">
      <c r="A91" s="523"/>
      <c r="B91" s="524"/>
      <c r="C91" s="56" t="s">
        <v>67</v>
      </c>
      <c r="D91" s="56" t="s">
        <v>68</v>
      </c>
      <c r="E91" s="56" t="s">
        <v>69</v>
      </c>
      <c r="F91" s="54" t="s">
        <v>70</v>
      </c>
      <c r="G91" s="56" t="s">
        <v>71</v>
      </c>
      <c r="H91" s="56" t="s">
        <v>72</v>
      </c>
      <c r="I91" s="56" t="s">
        <v>73</v>
      </c>
      <c r="J91" s="56" t="s">
        <v>74</v>
      </c>
      <c r="K91" s="56" t="s">
        <v>75</v>
      </c>
      <c r="L91" s="56" t="s">
        <v>76</v>
      </c>
      <c r="M91" s="56" t="s">
        <v>77</v>
      </c>
      <c r="N91" s="56" t="s">
        <v>78</v>
      </c>
      <c r="O91" s="56" t="s">
        <v>79</v>
      </c>
      <c r="P91" s="524"/>
      <c r="Q91" s="628"/>
    </row>
    <row r="92" spans="1:17" s="21" customFormat="1" ht="37.5" customHeight="1" x14ac:dyDescent="0.3">
      <c r="A92" s="730" t="s">
        <v>276</v>
      </c>
      <c r="B92" s="365"/>
      <c r="C92" s="154" t="s">
        <v>98</v>
      </c>
      <c r="D92" s="155"/>
      <c r="E92" s="155"/>
      <c r="F92" s="276">
        <v>58224188.520000003</v>
      </c>
      <c r="G92" s="155"/>
      <c r="H92" s="155"/>
      <c r="I92" s="301">
        <f>+F92</f>
        <v>58224188.520000003</v>
      </c>
      <c r="J92" s="155"/>
      <c r="K92" s="156"/>
      <c r="L92" s="156"/>
      <c r="M92" s="156"/>
      <c r="N92" s="156"/>
      <c r="O92" s="156"/>
      <c r="P92" s="305">
        <f>+I92</f>
        <v>58224188.520000003</v>
      </c>
      <c r="Q92" s="728">
        <f>P93/P92</f>
        <v>0.53561928474602283</v>
      </c>
    </row>
    <row r="93" spans="1:17" s="21" customFormat="1" ht="37.5" customHeight="1" x14ac:dyDescent="0.3">
      <c r="A93" s="730"/>
      <c r="B93" s="365"/>
      <c r="C93" s="118" t="s">
        <v>97</v>
      </c>
      <c r="D93" s="48"/>
      <c r="E93" s="48"/>
      <c r="F93" s="147">
        <v>15402389.369999997</v>
      </c>
      <c r="G93" s="48"/>
      <c r="H93" s="48"/>
      <c r="I93" s="302">
        <v>31185998.209999993</v>
      </c>
      <c r="J93" s="48"/>
      <c r="K93" s="47"/>
      <c r="L93" s="47"/>
      <c r="M93" s="47"/>
      <c r="N93" s="47"/>
      <c r="O93" s="47"/>
      <c r="P93" s="306">
        <f t="shared" ref="P93:P135" si="0">+I93</f>
        <v>31185998.209999993</v>
      </c>
      <c r="Q93" s="728"/>
    </row>
    <row r="94" spans="1:17" s="21" customFormat="1" ht="21.75" customHeight="1" x14ac:dyDescent="0.3">
      <c r="A94" s="730" t="s">
        <v>278</v>
      </c>
      <c r="B94" s="365"/>
      <c r="C94" s="154" t="s">
        <v>98</v>
      </c>
      <c r="D94" s="155"/>
      <c r="E94" s="155"/>
      <c r="F94" s="276">
        <v>104909.75999999999</v>
      </c>
      <c r="G94" s="155"/>
      <c r="H94" s="155"/>
      <c r="I94" s="301">
        <f>+F94</f>
        <v>104909.75999999999</v>
      </c>
      <c r="J94" s="155"/>
      <c r="K94" s="156"/>
      <c r="L94" s="156"/>
      <c r="M94" s="156"/>
      <c r="N94" s="156"/>
      <c r="O94" s="156"/>
      <c r="P94" s="305">
        <f t="shared" si="0"/>
        <v>104909.75999999999</v>
      </c>
      <c r="Q94" s="728">
        <f>+P95/P94</f>
        <v>0.40733540902200138</v>
      </c>
    </row>
    <row r="95" spans="1:17" s="21" customFormat="1" ht="21.75" customHeight="1" x14ac:dyDescent="0.3">
      <c r="A95" s="730"/>
      <c r="B95" s="365"/>
      <c r="C95" s="118" t="s">
        <v>97</v>
      </c>
      <c r="D95" s="48"/>
      <c r="E95" s="48"/>
      <c r="F95" s="147">
        <v>11192.64</v>
      </c>
      <c r="G95" s="48"/>
      <c r="H95" s="48"/>
      <c r="I95" s="302">
        <v>42733.46</v>
      </c>
      <c r="J95" s="48"/>
      <c r="K95" s="47"/>
      <c r="L95" s="47"/>
      <c r="M95" s="47"/>
      <c r="N95" s="47"/>
      <c r="O95" s="47"/>
      <c r="P95" s="306">
        <f t="shared" si="0"/>
        <v>42733.46</v>
      </c>
      <c r="Q95" s="728"/>
    </row>
    <row r="96" spans="1:17" s="21" customFormat="1" ht="17.25" customHeight="1" x14ac:dyDescent="0.3">
      <c r="A96" s="730" t="s">
        <v>284</v>
      </c>
      <c r="B96" s="365"/>
      <c r="C96" s="154" t="s">
        <v>98</v>
      </c>
      <c r="D96" s="155"/>
      <c r="E96" s="155"/>
      <c r="F96" s="276">
        <v>5936594</v>
      </c>
      <c r="G96" s="155"/>
      <c r="H96" s="155"/>
      <c r="I96" s="301">
        <f>+F96</f>
        <v>5936594</v>
      </c>
      <c r="J96" s="155"/>
      <c r="K96" s="156"/>
      <c r="L96" s="156"/>
      <c r="M96" s="156"/>
      <c r="N96" s="156"/>
      <c r="O96" s="156"/>
      <c r="P96" s="305">
        <f t="shared" si="0"/>
        <v>5936594</v>
      </c>
      <c r="Q96" s="729">
        <f>+P97/P96</f>
        <v>0</v>
      </c>
    </row>
    <row r="97" spans="1:17" s="21" customFormat="1" ht="17.25" customHeight="1" x14ac:dyDescent="0.3">
      <c r="A97" s="730"/>
      <c r="B97" s="365"/>
      <c r="C97" s="118" t="s">
        <v>97</v>
      </c>
      <c r="D97" s="48"/>
      <c r="E97" s="48"/>
      <c r="F97" s="147">
        <v>0</v>
      </c>
      <c r="G97" s="48"/>
      <c r="H97" s="48"/>
      <c r="I97" s="302">
        <v>0</v>
      </c>
      <c r="J97" s="48"/>
      <c r="K97" s="47"/>
      <c r="L97" s="47"/>
      <c r="M97" s="47"/>
      <c r="N97" s="47"/>
      <c r="O97" s="47"/>
      <c r="P97" s="306">
        <f t="shared" si="0"/>
        <v>0</v>
      </c>
      <c r="Q97" s="729"/>
    </row>
    <row r="98" spans="1:17" s="21" customFormat="1" ht="13.5" customHeight="1" x14ac:dyDescent="0.3">
      <c r="A98" s="730" t="s">
        <v>285</v>
      </c>
      <c r="B98" s="365"/>
      <c r="C98" s="154" t="s">
        <v>98</v>
      </c>
      <c r="D98" s="155"/>
      <c r="E98" s="155"/>
      <c r="F98" s="276">
        <v>5717.16</v>
      </c>
      <c r="G98" s="155"/>
      <c r="H98" s="155"/>
      <c r="I98" s="301">
        <f>+F98</f>
        <v>5717.16</v>
      </c>
      <c r="J98" s="155"/>
      <c r="K98" s="156"/>
      <c r="L98" s="156"/>
      <c r="M98" s="156"/>
      <c r="N98" s="156"/>
      <c r="O98" s="156"/>
      <c r="P98" s="305">
        <f t="shared" si="0"/>
        <v>5717.16</v>
      </c>
      <c r="Q98" s="728">
        <f>+P99/P98</f>
        <v>0.79577622455904684</v>
      </c>
    </row>
    <row r="99" spans="1:17" s="21" customFormat="1" ht="13.5" customHeight="1" x14ac:dyDescent="0.3">
      <c r="A99" s="730"/>
      <c r="B99" s="365"/>
      <c r="C99" s="118" t="s">
        <v>97</v>
      </c>
      <c r="D99" s="48"/>
      <c r="E99" s="48"/>
      <c r="F99" s="147">
        <v>0</v>
      </c>
      <c r="G99" s="48"/>
      <c r="H99" s="48"/>
      <c r="I99" s="302">
        <v>4549.58</v>
      </c>
      <c r="J99" s="48"/>
      <c r="K99" s="47"/>
      <c r="L99" s="47"/>
      <c r="M99" s="47"/>
      <c r="N99" s="47"/>
      <c r="O99" s="47"/>
      <c r="P99" s="306">
        <f t="shared" si="0"/>
        <v>4549.58</v>
      </c>
      <c r="Q99" s="728"/>
    </row>
    <row r="100" spans="1:17" s="21" customFormat="1" ht="13.5" customHeight="1" x14ac:dyDescent="0.3">
      <c r="A100" s="723" t="s">
        <v>287</v>
      </c>
      <c r="B100" s="437"/>
      <c r="C100" s="154" t="s">
        <v>98</v>
      </c>
      <c r="D100" s="155"/>
      <c r="E100" s="155"/>
      <c r="F100" s="276">
        <v>182155.92</v>
      </c>
      <c r="G100" s="155"/>
      <c r="H100" s="155"/>
      <c r="I100" s="301">
        <f>+F100</f>
        <v>182155.92</v>
      </c>
      <c r="J100" s="155"/>
      <c r="K100" s="156"/>
      <c r="L100" s="156"/>
      <c r="M100" s="156"/>
      <c r="N100" s="156"/>
      <c r="O100" s="156"/>
      <c r="P100" s="305">
        <f t="shared" si="0"/>
        <v>182155.92</v>
      </c>
      <c r="Q100" s="726">
        <f>+P101/P100</f>
        <v>0.34426325534739682</v>
      </c>
    </row>
    <row r="101" spans="1:17" s="21" customFormat="1" ht="13.5" customHeight="1" x14ac:dyDescent="0.3">
      <c r="A101" s="724"/>
      <c r="B101" s="725"/>
      <c r="C101" s="118" t="s">
        <v>97</v>
      </c>
      <c r="D101" s="48"/>
      <c r="E101" s="48"/>
      <c r="F101" s="147">
        <v>7930.37</v>
      </c>
      <c r="G101" s="48"/>
      <c r="H101" s="48"/>
      <c r="I101" s="302">
        <v>62709.59</v>
      </c>
      <c r="J101" s="48"/>
      <c r="K101" s="47"/>
      <c r="L101" s="47"/>
      <c r="M101" s="47"/>
      <c r="N101" s="47"/>
      <c r="O101" s="47"/>
      <c r="P101" s="306">
        <f t="shared" si="0"/>
        <v>62709.59</v>
      </c>
      <c r="Q101" s="727"/>
    </row>
    <row r="102" spans="1:17" s="21" customFormat="1" ht="13.5" customHeight="1" x14ac:dyDescent="0.3">
      <c r="A102" s="148" t="s">
        <v>288</v>
      </c>
      <c r="B102" s="171"/>
      <c r="C102" s="154" t="s">
        <v>98</v>
      </c>
      <c r="D102" s="155"/>
      <c r="E102" s="155"/>
      <c r="F102" s="276">
        <v>0</v>
      </c>
      <c r="G102" s="155"/>
      <c r="H102" s="155"/>
      <c r="I102" s="301">
        <f>+F102</f>
        <v>0</v>
      </c>
      <c r="J102" s="155"/>
      <c r="K102" s="156"/>
      <c r="L102" s="156"/>
      <c r="M102" s="156"/>
      <c r="N102" s="156"/>
      <c r="O102" s="156"/>
      <c r="P102" s="305">
        <f t="shared" si="0"/>
        <v>0</v>
      </c>
      <c r="Q102" s="153"/>
    </row>
    <row r="103" spans="1:17" s="21" customFormat="1" ht="13.5" customHeight="1" x14ac:dyDescent="0.3">
      <c r="A103" s="148"/>
      <c r="B103" s="171"/>
      <c r="C103" s="118" t="s">
        <v>97</v>
      </c>
      <c r="D103" s="48"/>
      <c r="E103" s="48"/>
      <c r="F103" s="147">
        <v>69.83</v>
      </c>
      <c r="G103" s="48"/>
      <c r="H103" s="48"/>
      <c r="I103" s="302">
        <v>69.83</v>
      </c>
      <c r="J103" s="48"/>
      <c r="K103" s="47"/>
      <c r="L103" s="47"/>
      <c r="M103" s="47"/>
      <c r="N103" s="47"/>
      <c r="O103" s="47"/>
      <c r="P103" s="306">
        <f t="shared" si="0"/>
        <v>69.83</v>
      </c>
      <c r="Q103" s="153" t="s">
        <v>293</v>
      </c>
    </row>
    <row r="104" spans="1:17" s="21" customFormat="1" ht="13.5" customHeight="1" x14ac:dyDescent="0.3">
      <c r="A104" s="723" t="s">
        <v>289</v>
      </c>
      <c r="B104" s="437"/>
      <c r="C104" s="154" t="s">
        <v>98</v>
      </c>
      <c r="D104" s="155"/>
      <c r="E104" s="155"/>
      <c r="F104" s="276">
        <v>87905.52</v>
      </c>
      <c r="G104" s="155"/>
      <c r="H104" s="155"/>
      <c r="I104" s="301">
        <f>+F104</f>
        <v>87905.52</v>
      </c>
      <c r="J104" s="155"/>
      <c r="K104" s="156"/>
      <c r="L104" s="156"/>
      <c r="M104" s="156"/>
      <c r="N104" s="156"/>
      <c r="O104" s="156"/>
      <c r="P104" s="305">
        <f t="shared" si="0"/>
        <v>87905.52</v>
      </c>
      <c r="Q104" s="726">
        <f>+P105/P104</f>
        <v>0.60613065027088175</v>
      </c>
    </row>
    <row r="105" spans="1:17" s="21" customFormat="1" ht="13.5" customHeight="1" x14ac:dyDescent="0.3">
      <c r="A105" s="724"/>
      <c r="B105" s="725"/>
      <c r="C105" s="118" t="s">
        <v>97</v>
      </c>
      <c r="D105" s="48"/>
      <c r="E105" s="48"/>
      <c r="F105" s="147">
        <v>8001.41</v>
      </c>
      <c r="G105" s="48"/>
      <c r="H105" s="48"/>
      <c r="I105" s="302">
        <v>53282.23</v>
      </c>
      <c r="J105" s="48"/>
      <c r="K105" s="47"/>
      <c r="L105" s="47"/>
      <c r="M105" s="47"/>
      <c r="N105" s="47"/>
      <c r="O105" s="47"/>
      <c r="P105" s="306">
        <f t="shared" si="0"/>
        <v>53282.23</v>
      </c>
      <c r="Q105" s="727"/>
    </row>
    <row r="106" spans="1:17" s="21" customFormat="1" ht="13.5" customHeight="1" x14ac:dyDescent="0.3">
      <c r="A106" s="723" t="s">
        <v>313</v>
      </c>
      <c r="B106" s="437"/>
      <c r="C106" s="154" t="s">
        <v>98</v>
      </c>
      <c r="D106" s="155"/>
      <c r="E106" s="155"/>
      <c r="F106" s="276">
        <v>389.76</v>
      </c>
      <c r="G106" s="155"/>
      <c r="H106" s="155"/>
      <c r="I106" s="301">
        <f>+F106</f>
        <v>389.76</v>
      </c>
      <c r="J106" s="155"/>
      <c r="K106" s="156"/>
      <c r="L106" s="156"/>
      <c r="M106" s="156"/>
      <c r="N106" s="156"/>
      <c r="O106" s="156"/>
      <c r="P106" s="305">
        <f t="shared" si="0"/>
        <v>389.76</v>
      </c>
      <c r="Q106" s="726">
        <f>+P107/P106</f>
        <v>0</v>
      </c>
    </row>
    <row r="107" spans="1:17" s="21" customFormat="1" ht="13.5" customHeight="1" x14ac:dyDescent="0.3">
      <c r="A107" s="724"/>
      <c r="B107" s="725"/>
      <c r="C107" s="118" t="s">
        <v>97</v>
      </c>
      <c r="D107" s="48"/>
      <c r="E107" s="48"/>
      <c r="F107" s="147">
        <v>0</v>
      </c>
      <c r="G107" s="48"/>
      <c r="H107" s="48"/>
      <c r="I107" s="302">
        <v>0</v>
      </c>
      <c r="J107" s="48"/>
      <c r="K107" s="47"/>
      <c r="L107" s="47"/>
      <c r="M107" s="47"/>
      <c r="N107" s="47"/>
      <c r="O107" s="47"/>
      <c r="P107" s="306">
        <f t="shared" si="0"/>
        <v>0</v>
      </c>
      <c r="Q107" s="727"/>
    </row>
    <row r="108" spans="1:17" s="21" customFormat="1" ht="13.5" customHeight="1" x14ac:dyDescent="0.3">
      <c r="A108" s="723" t="s">
        <v>290</v>
      </c>
      <c r="B108" s="437"/>
      <c r="C108" s="154" t="s">
        <v>98</v>
      </c>
      <c r="D108" s="155"/>
      <c r="E108" s="155"/>
      <c r="F108" s="276">
        <v>341980.92</v>
      </c>
      <c r="G108" s="155"/>
      <c r="H108" s="155"/>
      <c r="I108" s="301">
        <f>+F108</f>
        <v>341980.92</v>
      </c>
      <c r="J108" s="155"/>
      <c r="K108" s="156"/>
      <c r="L108" s="156"/>
      <c r="M108" s="156"/>
      <c r="N108" s="156"/>
      <c r="O108" s="156"/>
      <c r="P108" s="305">
        <f t="shared" si="0"/>
        <v>341980.92</v>
      </c>
      <c r="Q108" s="726">
        <f>+P109/P108</f>
        <v>0.3810753828020581</v>
      </c>
    </row>
    <row r="109" spans="1:17" s="21" customFormat="1" ht="13.5" customHeight="1" x14ac:dyDescent="0.3">
      <c r="A109" s="724"/>
      <c r="B109" s="725"/>
      <c r="C109" s="118" t="s">
        <v>97</v>
      </c>
      <c r="D109" s="48"/>
      <c r="E109" s="48"/>
      <c r="F109" s="147">
        <v>24049.71</v>
      </c>
      <c r="G109" s="48"/>
      <c r="H109" s="48"/>
      <c r="I109" s="302">
        <v>130320.51</v>
      </c>
      <c r="J109" s="48"/>
      <c r="K109" s="47"/>
      <c r="L109" s="47"/>
      <c r="M109" s="47"/>
      <c r="N109" s="47"/>
      <c r="O109" s="47"/>
      <c r="P109" s="306">
        <f t="shared" si="0"/>
        <v>130320.51</v>
      </c>
      <c r="Q109" s="727"/>
    </row>
    <row r="110" spans="1:17" s="21" customFormat="1" ht="13.5" customHeight="1" x14ac:dyDescent="0.3">
      <c r="A110" s="723" t="s">
        <v>292</v>
      </c>
      <c r="B110" s="437"/>
      <c r="C110" s="154" t="s">
        <v>98</v>
      </c>
      <c r="D110" s="155"/>
      <c r="E110" s="155"/>
      <c r="F110" s="276">
        <v>174368.52</v>
      </c>
      <c r="G110" s="155"/>
      <c r="H110" s="155"/>
      <c r="I110" s="301">
        <f>+F110</f>
        <v>174368.52</v>
      </c>
      <c r="J110" s="155"/>
      <c r="K110" s="156"/>
      <c r="L110" s="156"/>
      <c r="M110" s="156"/>
      <c r="N110" s="156"/>
      <c r="O110" s="156"/>
      <c r="P110" s="305">
        <f t="shared" si="0"/>
        <v>174368.52</v>
      </c>
      <c r="Q110" s="726">
        <f>+P111/P110</f>
        <v>1.2476334604434334</v>
      </c>
    </row>
    <row r="111" spans="1:17" s="21" customFormat="1" ht="13.5" customHeight="1" x14ac:dyDescent="0.3">
      <c r="A111" s="724"/>
      <c r="B111" s="725"/>
      <c r="C111" s="118" t="s">
        <v>97</v>
      </c>
      <c r="D111" s="48"/>
      <c r="E111" s="48"/>
      <c r="F111" s="147">
        <v>146958</v>
      </c>
      <c r="G111" s="48"/>
      <c r="H111" s="48"/>
      <c r="I111" s="302">
        <v>217548</v>
      </c>
      <c r="J111" s="48"/>
      <c r="K111" s="47"/>
      <c r="L111" s="47"/>
      <c r="M111" s="47"/>
      <c r="N111" s="47"/>
      <c r="O111" s="47"/>
      <c r="P111" s="306">
        <f t="shared" si="0"/>
        <v>217548</v>
      </c>
      <c r="Q111" s="727"/>
    </row>
    <row r="112" spans="1:17" s="21" customFormat="1" ht="13.5" customHeight="1" x14ac:dyDescent="0.3">
      <c r="A112" s="723" t="s">
        <v>295</v>
      </c>
      <c r="B112" s="437"/>
      <c r="C112" s="154" t="s">
        <v>98</v>
      </c>
      <c r="D112" s="155"/>
      <c r="E112" s="155"/>
      <c r="F112" s="276">
        <v>157337.04</v>
      </c>
      <c r="G112" s="155"/>
      <c r="H112" s="155"/>
      <c r="I112" s="301">
        <f>+F112</f>
        <v>157337.04</v>
      </c>
      <c r="J112" s="155"/>
      <c r="K112" s="156"/>
      <c r="L112" s="156"/>
      <c r="M112" s="156"/>
      <c r="N112" s="156"/>
      <c r="O112" s="156"/>
      <c r="P112" s="305">
        <f t="shared" si="0"/>
        <v>157337.04</v>
      </c>
      <c r="Q112" s="726">
        <f>+P113/P112</f>
        <v>0.34908658507875828</v>
      </c>
    </row>
    <row r="113" spans="1:17" s="21" customFormat="1" ht="13.5" customHeight="1" x14ac:dyDescent="0.3">
      <c r="A113" s="724"/>
      <c r="B113" s="725"/>
      <c r="C113" s="118" t="s">
        <v>97</v>
      </c>
      <c r="D113" s="48"/>
      <c r="E113" s="48"/>
      <c r="F113" s="147">
        <v>0</v>
      </c>
      <c r="G113" s="48"/>
      <c r="H113" s="48"/>
      <c r="I113" s="302">
        <v>54924.25</v>
      </c>
      <c r="J113" s="48"/>
      <c r="K113" s="47"/>
      <c r="L113" s="47"/>
      <c r="M113" s="47"/>
      <c r="N113" s="47"/>
      <c r="O113" s="47"/>
      <c r="P113" s="306">
        <f t="shared" si="0"/>
        <v>54924.25</v>
      </c>
      <c r="Q113" s="727"/>
    </row>
    <row r="114" spans="1:17" s="21" customFormat="1" ht="13.5" customHeight="1" x14ac:dyDescent="0.3">
      <c r="A114" s="723" t="s">
        <v>279</v>
      </c>
      <c r="B114" s="48"/>
      <c r="C114" s="154" t="s">
        <v>98</v>
      </c>
      <c r="D114" s="155"/>
      <c r="E114" s="155"/>
      <c r="F114" s="276">
        <v>3330.48</v>
      </c>
      <c r="G114" s="155"/>
      <c r="H114" s="155"/>
      <c r="I114" s="301">
        <f>+F114</f>
        <v>3330.48</v>
      </c>
      <c r="J114" s="155"/>
      <c r="K114" s="156"/>
      <c r="L114" s="156"/>
      <c r="M114" s="156"/>
      <c r="N114" s="156"/>
      <c r="O114" s="156"/>
      <c r="P114" s="305">
        <f t="shared" si="0"/>
        <v>3330.48</v>
      </c>
      <c r="Q114" s="726">
        <f>+P115/P114</f>
        <v>1.8270669693257429</v>
      </c>
    </row>
    <row r="115" spans="1:17" s="21" customFormat="1" ht="13.5" customHeight="1" x14ac:dyDescent="0.3">
      <c r="A115" s="724"/>
      <c r="B115" s="48"/>
      <c r="C115" s="118" t="s">
        <v>97</v>
      </c>
      <c r="D115" s="48"/>
      <c r="E115" s="48"/>
      <c r="F115" s="147">
        <v>758</v>
      </c>
      <c r="G115" s="48"/>
      <c r="H115" s="48"/>
      <c r="I115" s="302">
        <v>6085.01</v>
      </c>
      <c r="J115" s="48"/>
      <c r="K115" s="47"/>
      <c r="L115" s="47"/>
      <c r="M115" s="47"/>
      <c r="N115" s="47"/>
      <c r="O115" s="47"/>
      <c r="P115" s="306">
        <f t="shared" si="0"/>
        <v>6085.01</v>
      </c>
      <c r="Q115" s="727"/>
    </row>
    <row r="116" spans="1:17" s="21" customFormat="1" ht="13.5" customHeight="1" x14ac:dyDescent="0.3">
      <c r="A116" s="723" t="s">
        <v>298</v>
      </c>
      <c r="B116" s="48"/>
      <c r="C116" s="154" t="s">
        <v>98</v>
      </c>
      <c r="D116" s="155"/>
      <c r="E116" s="155"/>
      <c r="F116" s="276">
        <v>1751.11</v>
      </c>
      <c r="G116" s="155"/>
      <c r="H116" s="155"/>
      <c r="I116" s="301">
        <f>+F116</f>
        <v>1751.11</v>
      </c>
      <c r="J116" s="155"/>
      <c r="K116" s="156"/>
      <c r="L116" s="156"/>
      <c r="M116" s="156"/>
      <c r="N116" s="156"/>
      <c r="O116" s="156"/>
      <c r="P116" s="305">
        <f t="shared" si="0"/>
        <v>1751.11</v>
      </c>
      <c r="Q116" s="726">
        <f>+P117/P116</f>
        <v>0</v>
      </c>
    </row>
    <row r="117" spans="1:17" s="21" customFormat="1" ht="13.5" customHeight="1" x14ac:dyDescent="0.3">
      <c r="A117" s="724"/>
      <c r="B117" s="48"/>
      <c r="C117" s="118" t="s">
        <v>97</v>
      </c>
      <c r="D117" s="48"/>
      <c r="E117" s="48"/>
      <c r="F117" s="147">
        <v>0</v>
      </c>
      <c r="G117" s="48"/>
      <c r="H117" s="48"/>
      <c r="I117" s="302">
        <v>0</v>
      </c>
      <c r="J117" s="48"/>
      <c r="K117" s="47"/>
      <c r="L117" s="47"/>
      <c r="M117" s="47"/>
      <c r="N117" s="47"/>
      <c r="O117" s="47"/>
      <c r="P117" s="306">
        <f t="shared" si="0"/>
        <v>0</v>
      </c>
      <c r="Q117" s="727"/>
    </row>
    <row r="118" spans="1:17" s="21" customFormat="1" ht="13.5" customHeight="1" x14ac:dyDescent="0.3">
      <c r="A118" s="723" t="s">
        <v>339</v>
      </c>
      <c r="B118" s="48"/>
      <c r="C118" s="154" t="s">
        <v>98</v>
      </c>
      <c r="D118" s="155"/>
      <c r="E118" s="155"/>
      <c r="F118" s="276">
        <v>95455.96</v>
      </c>
      <c r="G118" s="155"/>
      <c r="H118" s="155"/>
      <c r="I118" s="301">
        <f>+F118</f>
        <v>95455.96</v>
      </c>
      <c r="J118" s="155"/>
      <c r="K118" s="156"/>
      <c r="L118" s="156"/>
      <c r="M118" s="156"/>
      <c r="N118" s="156"/>
      <c r="O118" s="156"/>
      <c r="P118" s="305">
        <f t="shared" si="0"/>
        <v>95455.96</v>
      </c>
      <c r="Q118" s="726">
        <f>+P119/P118</f>
        <v>0.64737895884133367</v>
      </c>
    </row>
    <row r="119" spans="1:17" s="21" customFormat="1" ht="13.5" customHeight="1" x14ac:dyDescent="0.3">
      <c r="A119" s="724"/>
      <c r="B119" s="48"/>
      <c r="C119" s="118" t="s">
        <v>97</v>
      </c>
      <c r="D119" s="48"/>
      <c r="E119" s="48"/>
      <c r="F119" s="147">
        <v>34074.04</v>
      </c>
      <c r="G119" s="48"/>
      <c r="H119" s="48"/>
      <c r="I119" s="302">
        <v>61796.18</v>
      </c>
      <c r="J119" s="48"/>
      <c r="K119" s="47"/>
      <c r="L119" s="47"/>
      <c r="M119" s="47"/>
      <c r="N119" s="47"/>
      <c r="O119" s="47"/>
      <c r="P119" s="306">
        <f t="shared" si="0"/>
        <v>61796.18</v>
      </c>
      <c r="Q119" s="727"/>
    </row>
    <row r="120" spans="1:17" s="21" customFormat="1" ht="13.5" customHeight="1" x14ac:dyDescent="0.3">
      <c r="A120" s="723" t="s">
        <v>299</v>
      </c>
      <c r="B120" s="48"/>
      <c r="C120" s="154" t="s">
        <v>98</v>
      </c>
      <c r="D120" s="155"/>
      <c r="E120" s="155"/>
      <c r="F120" s="276">
        <v>138297.72</v>
      </c>
      <c r="G120" s="155"/>
      <c r="H120" s="155"/>
      <c r="I120" s="301">
        <f>+F120</f>
        <v>138297.72</v>
      </c>
      <c r="J120" s="155"/>
      <c r="K120" s="156"/>
      <c r="L120" s="156"/>
      <c r="M120" s="156"/>
      <c r="N120" s="156"/>
      <c r="O120" s="156"/>
      <c r="P120" s="305">
        <f t="shared" si="0"/>
        <v>138297.72</v>
      </c>
      <c r="Q120" s="726">
        <f>+P121/P120</f>
        <v>0.22459394124501836</v>
      </c>
    </row>
    <row r="121" spans="1:17" s="21" customFormat="1" ht="13.5" customHeight="1" x14ac:dyDescent="0.3">
      <c r="A121" s="724"/>
      <c r="B121" s="48"/>
      <c r="C121" s="118" t="s">
        <v>97</v>
      </c>
      <c r="D121" s="48"/>
      <c r="E121" s="48"/>
      <c r="F121" s="147">
        <v>18342.64</v>
      </c>
      <c r="G121" s="48"/>
      <c r="H121" s="48"/>
      <c r="I121" s="302">
        <v>31060.83</v>
      </c>
      <c r="J121" s="48"/>
      <c r="K121" s="47"/>
      <c r="L121" s="47"/>
      <c r="M121" s="47"/>
      <c r="N121" s="47"/>
      <c r="O121" s="47"/>
      <c r="P121" s="306">
        <f t="shared" si="0"/>
        <v>31060.83</v>
      </c>
      <c r="Q121" s="727"/>
    </row>
    <row r="122" spans="1:17" s="21" customFormat="1" ht="13.5" customHeight="1" x14ac:dyDescent="0.3">
      <c r="A122" s="723" t="s">
        <v>197</v>
      </c>
      <c r="B122" s="48"/>
      <c r="C122" s="154" t="s">
        <v>98</v>
      </c>
      <c r="D122" s="155"/>
      <c r="E122" s="155"/>
      <c r="F122" s="276"/>
      <c r="G122" s="155"/>
      <c r="H122" s="155"/>
      <c r="I122" s="301">
        <v>0</v>
      </c>
      <c r="J122" s="155"/>
      <c r="K122" s="156"/>
      <c r="L122" s="156"/>
      <c r="M122" s="156"/>
      <c r="N122" s="156"/>
      <c r="O122" s="156"/>
      <c r="P122" s="305">
        <f t="shared" si="0"/>
        <v>0</v>
      </c>
      <c r="Q122" s="153"/>
    </row>
    <row r="123" spans="1:17" s="21" customFormat="1" ht="13.5" customHeight="1" x14ac:dyDescent="0.3">
      <c r="A123" s="724"/>
      <c r="B123" s="48"/>
      <c r="C123" s="118" t="s">
        <v>97</v>
      </c>
      <c r="D123" s="48"/>
      <c r="E123" s="48"/>
      <c r="F123" s="147"/>
      <c r="G123" s="48"/>
      <c r="H123" s="48"/>
      <c r="I123" s="302">
        <v>380.22</v>
      </c>
      <c r="J123" s="48"/>
      <c r="K123" s="47"/>
      <c r="L123" s="47"/>
      <c r="M123" s="47"/>
      <c r="N123" s="47"/>
      <c r="O123" s="47"/>
      <c r="P123" s="306">
        <f t="shared" si="0"/>
        <v>380.22</v>
      </c>
      <c r="Q123" s="153"/>
    </row>
    <row r="124" spans="1:17" s="21" customFormat="1" ht="13.5" customHeight="1" x14ac:dyDescent="0.3">
      <c r="A124" s="723" t="s">
        <v>302</v>
      </c>
      <c r="B124" s="48"/>
      <c r="C124" s="154" t="s">
        <v>98</v>
      </c>
      <c r="D124" s="155"/>
      <c r="E124" s="155"/>
      <c r="F124" s="276">
        <v>0</v>
      </c>
      <c r="G124" s="155"/>
      <c r="H124" s="155"/>
      <c r="I124" s="301">
        <f>+F124</f>
        <v>0</v>
      </c>
      <c r="J124" s="155"/>
      <c r="K124" s="156"/>
      <c r="L124" s="156"/>
      <c r="M124" s="156"/>
      <c r="N124" s="156"/>
      <c r="O124" s="156"/>
      <c r="P124" s="305">
        <f t="shared" si="0"/>
        <v>0</v>
      </c>
      <c r="Q124" s="726" t="s">
        <v>293</v>
      </c>
    </row>
    <row r="125" spans="1:17" s="21" customFormat="1" ht="24.75" customHeight="1" x14ac:dyDescent="0.3">
      <c r="A125" s="724"/>
      <c r="B125" s="48"/>
      <c r="C125" s="118" t="s">
        <v>97</v>
      </c>
      <c r="D125" s="48"/>
      <c r="E125" s="48"/>
      <c r="F125" s="147">
        <v>284681.5</v>
      </c>
      <c r="G125" s="48"/>
      <c r="H125" s="48"/>
      <c r="I125" s="302">
        <v>284681.5</v>
      </c>
      <c r="J125" s="48"/>
      <c r="K125" s="47"/>
      <c r="L125" s="47"/>
      <c r="M125" s="47"/>
      <c r="N125" s="47"/>
      <c r="O125" s="47"/>
      <c r="P125" s="306">
        <f t="shared" si="0"/>
        <v>284681.5</v>
      </c>
      <c r="Q125" s="727"/>
    </row>
    <row r="126" spans="1:17" s="21" customFormat="1" ht="13.5" customHeight="1" x14ac:dyDescent="0.3">
      <c r="A126" s="723" t="s">
        <v>304</v>
      </c>
      <c r="B126" s="48"/>
      <c r="C126" s="154" t="s">
        <v>98</v>
      </c>
      <c r="D126" s="155"/>
      <c r="E126" s="155"/>
      <c r="F126" s="276">
        <v>30093.84</v>
      </c>
      <c r="G126" s="155"/>
      <c r="H126" s="155"/>
      <c r="I126" s="301">
        <f>+F126</f>
        <v>30093.84</v>
      </c>
      <c r="J126" s="155"/>
      <c r="K126" s="156"/>
      <c r="L126" s="156"/>
      <c r="M126" s="156"/>
      <c r="N126" s="156"/>
      <c r="O126" s="156"/>
      <c r="P126" s="305">
        <f t="shared" si="0"/>
        <v>30093.84</v>
      </c>
      <c r="Q126" s="726">
        <f>+P127/P126</f>
        <v>0</v>
      </c>
    </row>
    <row r="127" spans="1:17" s="21" customFormat="1" ht="13.5" customHeight="1" x14ac:dyDescent="0.3">
      <c r="A127" s="724"/>
      <c r="B127" s="48"/>
      <c r="C127" s="118" t="s">
        <v>97</v>
      </c>
      <c r="D127" s="48"/>
      <c r="E127" s="48"/>
      <c r="F127" s="147">
        <v>0</v>
      </c>
      <c r="G127" s="48"/>
      <c r="H127" s="48"/>
      <c r="I127" s="302">
        <v>0</v>
      </c>
      <c r="J127" s="48"/>
      <c r="K127" s="47"/>
      <c r="L127" s="47"/>
      <c r="M127" s="47"/>
      <c r="N127" s="47"/>
      <c r="O127" s="47"/>
      <c r="P127" s="306">
        <f t="shared" si="0"/>
        <v>0</v>
      </c>
      <c r="Q127" s="727"/>
    </row>
    <row r="128" spans="1:17" s="21" customFormat="1" ht="13.5" customHeight="1" x14ac:dyDescent="0.3">
      <c r="A128" s="723" t="s">
        <v>305</v>
      </c>
      <c r="B128" s="48"/>
      <c r="C128" s="154" t="s">
        <v>98</v>
      </c>
      <c r="D128" s="155"/>
      <c r="E128" s="155"/>
      <c r="F128" s="276">
        <v>308244.36</v>
      </c>
      <c r="G128" s="155"/>
      <c r="H128" s="155"/>
      <c r="I128" s="301">
        <f>+F128</f>
        <v>308244.36</v>
      </c>
      <c r="J128" s="155"/>
      <c r="K128" s="156"/>
      <c r="L128" s="156"/>
      <c r="M128" s="156"/>
      <c r="N128" s="156"/>
      <c r="O128" s="156"/>
      <c r="P128" s="305">
        <f t="shared" si="0"/>
        <v>308244.36</v>
      </c>
      <c r="Q128" s="726">
        <f>+P129/P128</f>
        <v>0.2560302157677759</v>
      </c>
    </row>
    <row r="129" spans="1:17" s="21" customFormat="1" ht="13.5" customHeight="1" x14ac:dyDescent="0.3">
      <c r="A129" s="724"/>
      <c r="B129" s="48"/>
      <c r="C129" s="118" t="s">
        <v>97</v>
      </c>
      <c r="D129" s="48"/>
      <c r="E129" s="48"/>
      <c r="F129" s="147">
        <v>17991.34</v>
      </c>
      <c r="G129" s="48"/>
      <c r="H129" s="48"/>
      <c r="I129" s="302">
        <v>78919.87</v>
      </c>
      <c r="J129" s="48"/>
      <c r="K129" s="47"/>
      <c r="L129" s="47"/>
      <c r="M129" s="47"/>
      <c r="N129" s="47"/>
      <c r="O129" s="47"/>
      <c r="P129" s="306">
        <f t="shared" si="0"/>
        <v>78919.87</v>
      </c>
      <c r="Q129" s="727"/>
    </row>
    <row r="130" spans="1:17" s="21" customFormat="1" ht="27" customHeight="1" x14ac:dyDescent="0.3">
      <c r="A130" s="723" t="s">
        <v>211</v>
      </c>
      <c r="B130" s="48"/>
      <c r="C130" s="154" t="s">
        <v>98</v>
      </c>
      <c r="D130" s="155"/>
      <c r="E130" s="155"/>
      <c r="F130" s="276"/>
      <c r="G130" s="155"/>
      <c r="H130" s="155"/>
      <c r="I130" s="301">
        <v>0</v>
      </c>
      <c r="J130" s="155"/>
      <c r="K130" s="156"/>
      <c r="L130" s="156"/>
      <c r="M130" s="156"/>
      <c r="N130" s="156"/>
      <c r="O130" s="156"/>
      <c r="P130" s="305">
        <f t="shared" si="0"/>
        <v>0</v>
      </c>
      <c r="Q130" s="153"/>
    </row>
    <row r="131" spans="1:17" s="21" customFormat="1" ht="27" customHeight="1" x14ac:dyDescent="0.3">
      <c r="A131" s="724"/>
      <c r="B131" s="48"/>
      <c r="C131" s="118" t="s">
        <v>97</v>
      </c>
      <c r="D131" s="48"/>
      <c r="E131" s="48"/>
      <c r="F131" s="147"/>
      <c r="G131" s="48"/>
      <c r="H131" s="48"/>
      <c r="I131" s="302">
        <v>3000</v>
      </c>
      <c r="J131" s="48"/>
      <c r="K131" s="47"/>
      <c r="L131" s="47"/>
      <c r="M131" s="47"/>
      <c r="N131" s="47"/>
      <c r="O131" s="47"/>
      <c r="P131" s="306">
        <f t="shared" si="0"/>
        <v>3000</v>
      </c>
      <c r="Q131" s="153"/>
    </row>
    <row r="132" spans="1:17" s="21" customFormat="1" ht="13.5" customHeight="1" x14ac:dyDescent="0.3">
      <c r="A132" s="723" t="s">
        <v>340</v>
      </c>
      <c r="B132" s="48"/>
      <c r="C132" s="154" t="s">
        <v>98</v>
      </c>
      <c r="D132" s="155"/>
      <c r="E132" s="155"/>
      <c r="F132" s="276">
        <v>235329</v>
      </c>
      <c r="G132" s="155"/>
      <c r="H132" s="155"/>
      <c r="I132" s="301">
        <f>+F132</f>
        <v>235329</v>
      </c>
      <c r="J132" s="155"/>
      <c r="K132" s="156"/>
      <c r="L132" s="156"/>
      <c r="M132" s="156"/>
      <c r="N132" s="156"/>
      <c r="O132" s="156"/>
      <c r="P132" s="305">
        <f t="shared" si="0"/>
        <v>235329</v>
      </c>
      <c r="Q132" s="726">
        <f>+P133/P132</f>
        <v>7.1649902901894796E-2</v>
      </c>
    </row>
    <row r="133" spans="1:17" s="21" customFormat="1" ht="13.5" customHeight="1" x14ac:dyDescent="0.3">
      <c r="A133" s="724"/>
      <c r="B133" s="48"/>
      <c r="C133" s="118" t="s">
        <v>97</v>
      </c>
      <c r="D133" s="48"/>
      <c r="E133" s="48"/>
      <c r="F133" s="147">
        <v>16861.3</v>
      </c>
      <c r="G133" s="48"/>
      <c r="H133" s="48"/>
      <c r="I133" s="302">
        <v>16861.3</v>
      </c>
      <c r="J133" s="48"/>
      <c r="K133" s="47"/>
      <c r="L133" s="47"/>
      <c r="M133" s="47"/>
      <c r="N133" s="47"/>
      <c r="O133" s="47"/>
      <c r="P133" s="306">
        <f t="shared" si="0"/>
        <v>16861.3</v>
      </c>
      <c r="Q133" s="727"/>
    </row>
    <row r="134" spans="1:17" s="21" customFormat="1" ht="29.25" customHeight="1" x14ac:dyDescent="0.3">
      <c r="A134" s="723" t="s">
        <v>308</v>
      </c>
      <c r="B134" s="48"/>
      <c r="C134" s="154" t="s">
        <v>98</v>
      </c>
      <c r="D134" s="155"/>
      <c r="E134" s="155"/>
      <c r="F134" s="276">
        <v>1368101.28</v>
      </c>
      <c r="G134" s="155"/>
      <c r="H134" s="155"/>
      <c r="I134" s="301">
        <f>+F134</f>
        <v>1368101.28</v>
      </c>
      <c r="J134" s="155"/>
      <c r="K134" s="156"/>
      <c r="L134" s="156"/>
      <c r="M134" s="156"/>
      <c r="N134" s="156"/>
      <c r="O134" s="156"/>
      <c r="P134" s="305">
        <f t="shared" si="0"/>
        <v>1368101.28</v>
      </c>
      <c r="Q134" s="726">
        <f>+P135/P134</f>
        <v>0.42610135559554485</v>
      </c>
    </row>
    <row r="135" spans="1:17" s="21" customFormat="1" ht="29.25" customHeight="1" x14ac:dyDescent="0.3">
      <c r="A135" s="724"/>
      <c r="B135" s="48"/>
      <c r="C135" s="118" t="s">
        <v>97</v>
      </c>
      <c r="D135" s="48"/>
      <c r="E135" s="48"/>
      <c r="F135" s="147">
        <v>280680.48</v>
      </c>
      <c r="G135" s="48"/>
      <c r="H135" s="48"/>
      <c r="I135" s="302">
        <v>582949.81000000006</v>
      </c>
      <c r="J135" s="48"/>
      <c r="K135" s="47"/>
      <c r="L135" s="47"/>
      <c r="M135" s="47"/>
      <c r="N135" s="47"/>
      <c r="O135" s="47"/>
      <c r="P135" s="306">
        <f t="shared" si="0"/>
        <v>582949.81000000006</v>
      </c>
      <c r="Q135" s="727"/>
    </row>
    <row r="136" spans="1:17" s="21" customFormat="1" ht="14.25" customHeight="1" x14ac:dyDescent="0.3">
      <c r="A136" s="281"/>
      <c r="B136" s="50"/>
      <c r="C136" s="149"/>
      <c r="D136" s="50"/>
      <c r="E136" s="50"/>
      <c r="F136" s="150"/>
      <c r="G136" s="50"/>
      <c r="H136" s="50"/>
      <c r="I136" s="50"/>
      <c r="J136" s="50"/>
      <c r="K136" s="151"/>
      <c r="L136" s="151"/>
      <c r="M136" s="151"/>
      <c r="N136" s="151"/>
      <c r="O136" s="151"/>
      <c r="P136" s="152"/>
      <c r="Q136" s="153"/>
    </row>
    <row r="137" spans="1:17" s="21" customFormat="1" ht="14.25" customHeight="1" x14ac:dyDescent="0.3">
      <c r="A137" s="778" t="s">
        <v>281</v>
      </c>
      <c r="B137" s="157"/>
      <c r="C137" s="158" t="s">
        <v>98</v>
      </c>
      <c r="D137" s="157"/>
      <c r="E137" s="157"/>
      <c r="F137" s="218">
        <f>+F92+F94+F96+F98+F100+F104+F106+F108+F110+F112+F114+F116+F118+F120+F124+F126+F128+F132+F134+F102</f>
        <v>67396150.870000005</v>
      </c>
      <c r="G137" s="157"/>
      <c r="H137" s="157"/>
      <c r="I137" s="303">
        <f>+I92+I94+I96+I98+I100+I102+I104+I106+I108+I110+I112+I114+I116+I118+I120+I122+I124+I126+I128+I130+I132+I134</f>
        <v>67396150.870000005</v>
      </c>
      <c r="J137" s="157"/>
      <c r="K137" s="159"/>
      <c r="L137" s="159"/>
      <c r="M137" s="159"/>
      <c r="N137" s="159"/>
      <c r="O137" s="159"/>
      <c r="P137" s="235">
        <f>+P92+P94+P96+P98+P100+P102+P104+P106+P108+P110+P112+P114+P116+P118+P120+P122+P124+P126+P128+P130+P132+P134</f>
        <v>67396150.870000005</v>
      </c>
      <c r="Q137" s="780">
        <f>+P138/P137</f>
        <v>0.48693983196907148</v>
      </c>
    </row>
    <row r="138" spans="1:17" s="21" customFormat="1" ht="14.25" customHeight="1" x14ac:dyDescent="0.3">
      <c r="A138" s="779"/>
      <c r="B138" s="160"/>
      <c r="C138" s="158" t="s">
        <v>97</v>
      </c>
      <c r="D138" s="160"/>
      <c r="E138" s="160"/>
      <c r="F138" s="234">
        <f>+F93+F95+F97+F99+F101+F105+F107+F109+F111+F113+F115+F117+F119+F121+F125+F127+F129+F133+F135+F103</f>
        <v>16253980.629999999</v>
      </c>
      <c r="G138" s="160"/>
      <c r="H138" s="160"/>
      <c r="I138" s="304">
        <f>+I93+I95+I97+I99+I101+I103+I105+I107+I109+I111+I113+I115+I117+I119+I121+I123+I125+I127+I129+I131+I133+I135</f>
        <v>32817870.379999992</v>
      </c>
      <c r="J138" s="160"/>
      <c r="K138" s="161"/>
      <c r="L138" s="161"/>
      <c r="M138" s="161"/>
      <c r="N138" s="161"/>
      <c r="O138" s="161"/>
      <c r="P138" s="236">
        <f>+P93+P95+P97+P99+P101+P103+P105+P107+P109+P111+P113+P115+P117+P119+P121+P123+P125+P127+P129+P131+P133+P135</f>
        <v>32817870.379999992</v>
      </c>
      <c r="Q138" s="781"/>
    </row>
    <row r="139" spans="1:17" s="21" customFormat="1" x14ac:dyDescent="0.3">
      <c r="A139" s="10"/>
      <c r="F139" s="279"/>
      <c r="Q139" s="14"/>
    </row>
    <row r="140" spans="1:17" s="21" customFormat="1" x14ac:dyDescent="0.3">
      <c r="A140" s="767" t="s">
        <v>95</v>
      </c>
      <c r="B140" s="768"/>
      <c r="C140" s="768"/>
      <c r="D140" s="771"/>
      <c r="E140" s="771"/>
      <c r="F140" s="771"/>
      <c r="G140" s="771"/>
      <c r="H140" s="771"/>
      <c r="I140" s="771"/>
      <c r="J140" s="771"/>
      <c r="K140" s="771"/>
      <c r="L140" s="771"/>
      <c r="M140" s="771"/>
      <c r="N140" s="771"/>
      <c r="O140" s="771"/>
      <c r="P140" s="771"/>
      <c r="Q140" s="772"/>
    </row>
    <row r="141" spans="1:17" s="21" customFormat="1" ht="68.25" customHeight="1" x14ac:dyDescent="0.3">
      <c r="A141" s="769"/>
      <c r="B141" s="770"/>
      <c r="C141" s="770"/>
      <c r="D141" s="773"/>
      <c r="E141" s="773"/>
      <c r="F141" s="773"/>
      <c r="G141" s="773"/>
      <c r="H141" s="773"/>
      <c r="I141" s="773"/>
      <c r="J141" s="773"/>
      <c r="K141" s="773"/>
      <c r="L141" s="773"/>
      <c r="M141" s="773"/>
      <c r="N141" s="773"/>
      <c r="O141" s="773"/>
      <c r="P141" s="773"/>
      <c r="Q141" s="774"/>
    </row>
    <row r="142" spans="1:17" s="21" customFormat="1" x14ac:dyDescent="0.3">
      <c r="A142" s="10"/>
      <c r="F142" s="279"/>
      <c r="Q142" s="14"/>
    </row>
    <row r="143" spans="1:17" s="21" customFormat="1" x14ac:dyDescent="0.3">
      <c r="A143" s="717" t="s">
        <v>96</v>
      </c>
      <c r="B143" s="718"/>
      <c r="C143" s="718"/>
      <c r="D143" s="718"/>
      <c r="F143" s="279"/>
      <c r="Q143" s="14"/>
    </row>
    <row r="144" spans="1:17" s="21" customFormat="1" x14ac:dyDescent="0.3">
      <c r="A144" s="10"/>
      <c r="F144" s="279"/>
      <c r="Q144" s="14"/>
    </row>
    <row r="145" spans="1:17" s="21" customFormat="1" ht="15" thickBot="1" x14ac:dyDescent="0.35">
      <c r="A145" s="119"/>
      <c r="B145" s="120"/>
      <c r="C145" s="120"/>
      <c r="D145" s="120"/>
      <c r="E145" s="120"/>
      <c r="F145" s="146"/>
      <c r="G145" s="120"/>
      <c r="H145" s="120"/>
      <c r="I145" s="120"/>
      <c r="J145" s="120"/>
      <c r="K145" s="120"/>
      <c r="L145" s="120"/>
      <c r="M145" s="120"/>
      <c r="N145" s="120"/>
      <c r="O145" s="120"/>
      <c r="P145" s="120"/>
      <c r="Q145" s="121"/>
    </row>
    <row r="151" spans="1:17" x14ac:dyDescent="0.3">
      <c r="G151" s="777"/>
      <c r="H151" s="777"/>
    </row>
    <row r="152" spans="1:17" x14ac:dyDescent="0.3">
      <c r="G152" s="777"/>
      <c r="H152" s="777"/>
    </row>
  </sheetData>
  <mergeCells count="222">
    <mergeCell ref="G151:H151"/>
    <mergeCell ref="G152:H152"/>
    <mergeCell ref="A128:A129"/>
    <mergeCell ref="Q128:Q129"/>
    <mergeCell ref="A132:A133"/>
    <mergeCell ref="Q132:Q133"/>
    <mergeCell ref="A134:A135"/>
    <mergeCell ref="Q134:Q135"/>
    <mergeCell ref="A137:A138"/>
    <mergeCell ref="Q137:Q138"/>
    <mergeCell ref="A130:A131"/>
    <mergeCell ref="A116:A117"/>
    <mergeCell ref="A118:A119"/>
    <mergeCell ref="A120:A121"/>
    <mergeCell ref="A124:A125"/>
    <mergeCell ref="A126:A127"/>
    <mergeCell ref="Q114:Q115"/>
    <mergeCell ref="Q116:Q117"/>
    <mergeCell ref="Q118:Q119"/>
    <mergeCell ref="Q120:Q121"/>
    <mergeCell ref="Q124:Q125"/>
    <mergeCell ref="Q126:Q127"/>
    <mergeCell ref="A122:A123"/>
    <mergeCell ref="B108:B109"/>
    <mergeCell ref="Q108:Q109"/>
    <mergeCell ref="A110:A111"/>
    <mergeCell ref="B110:B111"/>
    <mergeCell ref="Q110:Q111"/>
    <mergeCell ref="A112:A113"/>
    <mergeCell ref="B112:B113"/>
    <mergeCell ref="Q112:Q113"/>
    <mergeCell ref="A114:A115"/>
    <mergeCell ref="A1:Q1"/>
    <mergeCell ref="A140:C141"/>
    <mergeCell ref="D140:Q141"/>
    <mergeCell ref="A143:D143"/>
    <mergeCell ref="A13:D13"/>
    <mergeCell ref="F13:G13"/>
    <mergeCell ref="H13:I13"/>
    <mergeCell ref="N13:Q13"/>
    <mergeCell ref="A14:D15"/>
    <mergeCell ref="E14:E15"/>
    <mergeCell ref="F14:G15"/>
    <mergeCell ref="H14:I15"/>
    <mergeCell ref="N14:Q15"/>
    <mergeCell ref="A16:C16"/>
    <mergeCell ref="D16:Q16"/>
    <mergeCell ref="A18:Q18"/>
    <mergeCell ref="A19:B19"/>
    <mergeCell ref="C19:E19"/>
    <mergeCell ref="F19:H19"/>
    <mergeCell ref="I19:K19"/>
    <mergeCell ref="A32:B32"/>
    <mergeCell ref="A33:B33"/>
    <mergeCell ref="A20:B20"/>
    <mergeCell ref="A108:A109"/>
    <mergeCell ref="L19:N19"/>
    <mergeCell ref="O19:Q19"/>
    <mergeCell ref="A22:C22"/>
    <mergeCell ref="A21:C21"/>
    <mergeCell ref="D21:Q21"/>
    <mergeCell ref="D22:Q22"/>
    <mergeCell ref="O20:Q20"/>
    <mergeCell ref="L20:N20"/>
    <mergeCell ref="I20:K20"/>
    <mergeCell ref="F20:H20"/>
    <mergeCell ref="C20:E20"/>
    <mergeCell ref="A24:Q24"/>
    <mergeCell ref="A25:B25"/>
    <mergeCell ref="C25:E25"/>
    <mergeCell ref="F25:H25"/>
    <mergeCell ref="I25:K26"/>
    <mergeCell ref="L25:N25"/>
    <mergeCell ref="O25:Q25"/>
    <mergeCell ref="A26:B26"/>
    <mergeCell ref="C26:E26"/>
    <mergeCell ref="F26:H26"/>
    <mergeCell ref="L26:N26"/>
    <mergeCell ref="O26:Q26"/>
    <mergeCell ref="A2:Q2"/>
    <mergeCell ref="A4:Q4"/>
    <mergeCell ref="O5:Q5"/>
    <mergeCell ref="O6:Q6"/>
    <mergeCell ref="A12:B12"/>
    <mergeCell ref="A11:Q11"/>
    <mergeCell ref="C12:Q12"/>
    <mergeCell ref="A6:C6"/>
    <mergeCell ref="A9:B9"/>
    <mergeCell ref="A8:Q8"/>
    <mergeCell ref="C9:Q9"/>
    <mergeCell ref="A5:C5"/>
    <mergeCell ref="D5:F5"/>
    <mergeCell ref="G5:J5"/>
    <mergeCell ref="K5:N5"/>
    <mergeCell ref="D6:F6"/>
    <mergeCell ref="G6:J6"/>
    <mergeCell ref="K6:N6"/>
    <mergeCell ref="J13:M13"/>
    <mergeCell ref="J14:M15"/>
    <mergeCell ref="A69:Q69"/>
    <mergeCell ref="A29:Q29"/>
    <mergeCell ref="A42:Q42"/>
    <mergeCell ref="A57:Q57"/>
    <mergeCell ref="A58:Q58"/>
    <mergeCell ref="A59:Q59"/>
    <mergeCell ref="A60:B60"/>
    <mergeCell ref="C60:Q60"/>
    <mergeCell ref="A34:B34"/>
    <mergeCell ref="C34:Q34"/>
    <mergeCell ref="A46:B46"/>
    <mergeCell ref="H49:I49"/>
    <mergeCell ref="J49:K49"/>
    <mergeCell ref="L49:M49"/>
    <mergeCell ref="L38:M38"/>
    <mergeCell ref="P39:Q39"/>
    <mergeCell ref="A30:Q30"/>
    <mergeCell ref="A43:Q43"/>
    <mergeCell ref="C44:Q44"/>
    <mergeCell ref="A31:Q31"/>
    <mergeCell ref="C32:Q32"/>
    <mergeCell ref="C33:Q33"/>
    <mergeCell ref="A36:Q36"/>
    <mergeCell ref="C37:D37"/>
    <mergeCell ref="L66:M66"/>
    <mergeCell ref="P67:Q67"/>
    <mergeCell ref="A61:B61"/>
    <mergeCell ref="C61:Q61"/>
    <mergeCell ref="A64:Q64"/>
    <mergeCell ref="C65:D65"/>
    <mergeCell ref="F65:G65"/>
    <mergeCell ref="H65:I65"/>
    <mergeCell ref="J65:K65"/>
    <mergeCell ref="L65:M65"/>
    <mergeCell ref="C62:Q62"/>
    <mergeCell ref="C52:D52"/>
    <mergeCell ref="F52:G52"/>
    <mergeCell ref="H52:I52"/>
    <mergeCell ref="J52:K52"/>
    <mergeCell ref="L52:M52"/>
    <mergeCell ref="F37:G37"/>
    <mergeCell ref="H37:I37"/>
    <mergeCell ref="J37:K37"/>
    <mergeCell ref="L37:M37"/>
    <mergeCell ref="A48:Q48"/>
    <mergeCell ref="C49:D49"/>
    <mergeCell ref="A68:Q68"/>
    <mergeCell ref="A70:B70"/>
    <mergeCell ref="C70:Q70"/>
    <mergeCell ref="A71:B71"/>
    <mergeCell ref="C71:Q71"/>
    <mergeCell ref="A74:Q74"/>
    <mergeCell ref="A72:B72"/>
    <mergeCell ref="C72:Q72"/>
    <mergeCell ref="C66:D66"/>
    <mergeCell ref="F66:G66"/>
    <mergeCell ref="H66:I66"/>
    <mergeCell ref="J66:K66"/>
    <mergeCell ref="Q92:Q93"/>
    <mergeCell ref="Q94:Q95"/>
    <mergeCell ref="Q96:Q97"/>
    <mergeCell ref="Q98:Q99"/>
    <mergeCell ref="A92:A93"/>
    <mergeCell ref="B92:B93"/>
    <mergeCell ref="A94:A95"/>
    <mergeCell ref="B94:B95"/>
    <mergeCell ref="A96:A97"/>
    <mergeCell ref="B96:B97"/>
    <mergeCell ref="A98:A99"/>
    <mergeCell ref="B98:B99"/>
    <mergeCell ref="A100:A101"/>
    <mergeCell ref="B100:B101"/>
    <mergeCell ref="Q100:Q101"/>
    <mergeCell ref="A104:A105"/>
    <mergeCell ref="B104:B105"/>
    <mergeCell ref="Q104:Q105"/>
    <mergeCell ref="A106:A107"/>
    <mergeCell ref="B106:B107"/>
    <mergeCell ref="Q106:Q107"/>
    <mergeCell ref="A83:C84"/>
    <mergeCell ref="A86:D86"/>
    <mergeCell ref="D83:Q84"/>
    <mergeCell ref="A89:Q89"/>
    <mergeCell ref="A90:A91"/>
    <mergeCell ref="B90:B91"/>
    <mergeCell ref="C90:O90"/>
    <mergeCell ref="P90:P91"/>
    <mergeCell ref="Q90:Q91"/>
    <mergeCell ref="P77:Q77"/>
    <mergeCell ref="A55:O55"/>
    <mergeCell ref="P55:Q55"/>
    <mergeCell ref="A79:O79"/>
    <mergeCell ref="P79:Q79"/>
    <mergeCell ref="A81:O81"/>
    <mergeCell ref="A50:Q50"/>
    <mergeCell ref="C51:D51"/>
    <mergeCell ref="F51:G51"/>
    <mergeCell ref="H51:I51"/>
    <mergeCell ref="J51:K51"/>
    <mergeCell ref="L51:M51"/>
    <mergeCell ref="P81:Q81"/>
    <mergeCell ref="A62:B62"/>
    <mergeCell ref="C75:D75"/>
    <mergeCell ref="F75:G75"/>
    <mergeCell ref="H75:I75"/>
    <mergeCell ref="J75:K75"/>
    <mergeCell ref="L75:M75"/>
    <mergeCell ref="C76:D76"/>
    <mergeCell ref="F76:G76"/>
    <mergeCell ref="H76:I76"/>
    <mergeCell ref="J76:K76"/>
    <mergeCell ref="L76:M76"/>
    <mergeCell ref="L54:O54"/>
    <mergeCell ref="F49:G49"/>
    <mergeCell ref="A44:B44"/>
    <mergeCell ref="A45:B45"/>
    <mergeCell ref="C46:Q46"/>
    <mergeCell ref="C38:D38"/>
    <mergeCell ref="F38:G38"/>
    <mergeCell ref="H38:I38"/>
    <mergeCell ref="J38:K38"/>
    <mergeCell ref="C45:Q45"/>
    <mergeCell ref="P53:Q53"/>
  </mergeCells>
  <printOptions horizontalCentered="1"/>
  <pageMargins left="0.15748031496063" right="0.196850393700787" top="0.31496062992126" bottom="0.15748031496063" header="0.31496062992126" footer="0.15748031496063"/>
  <pageSetup scale="43" orientation="portrait" r:id="rId1"/>
  <headerFoot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0000000}">
          <x14:formula1>
            <xm:f>Datos!$C$4:$C$5</xm:f>
          </x14:formula1>
          <xm:sqref>C34:Q34 C46:Q46 C62:Q62 C72:Q72</xm:sqref>
        </x14:dataValidation>
        <x14:dataValidation type="list" allowBlank="1" showInputMessage="1" showErrorMessage="1" xr:uid="{00000000-0002-0000-0800-000001000000}">
          <x14:formula1>
            <xm:f>Datos!$B$14:$B$18</xm:f>
          </x14:formula1>
          <xm:sqref>H14:I15</xm:sqref>
        </x14:dataValidation>
        <x14:dataValidation type="list" allowBlank="1" showInputMessage="1" showErrorMessage="1" xr:uid="{00000000-0002-0000-0800-000002000000}">
          <x14:formula1>
            <xm:f>Datos!$B$21:$B$23</xm:f>
          </x14:formula1>
          <xm:sqref>F26:H26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Q136"/>
  <sheetViews>
    <sheetView showGridLines="0" view="pageBreakPreview" topLeftCell="A92" zoomScale="80" zoomScaleNormal="100" zoomScaleSheetLayoutView="80" workbookViewId="0">
      <selection activeCell="C107" sqref="C107:C108"/>
    </sheetView>
  </sheetViews>
  <sheetFormatPr baseColWidth="10" defaultRowHeight="14.25" x14ac:dyDescent="0.3"/>
  <cols>
    <col min="1" max="1" width="28.28515625" style="67" customWidth="1"/>
    <col min="2" max="2" width="14.85546875" style="67" customWidth="1"/>
    <col min="3" max="3" width="12.28515625" style="67" customWidth="1"/>
    <col min="4" max="5" width="10.140625" style="67" customWidth="1"/>
    <col min="6" max="6" width="17.42578125" style="67" customWidth="1"/>
    <col min="7" max="7" width="14.5703125" style="67" customWidth="1"/>
    <col min="8" max="8" width="9.42578125" style="67" customWidth="1"/>
    <col min="9" max="9" width="17.5703125" style="67" customWidth="1"/>
    <col min="10" max="12" width="9.42578125" style="67" customWidth="1"/>
    <col min="13" max="13" width="11.42578125" style="67"/>
    <col min="14" max="14" width="16" style="67" customWidth="1"/>
    <col min="15" max="15" width="15.42578125" style="67" customWidth="1"/>
    <col min="16" max="16" width="20.42578125" style="67" customWidth="1"/>
    <col min="17" max="17" width="18" style="67" customWidth="1"/>
    <col min="18" max="16384" width="11.42578125" style="67"/>
  </cols>
  <sheetData>
    <row r="1" spans="1:17" ht="75" customHeight="1" thickBot="1" x14ac:dyDescent="0.35">
      <c r="A1" s="597" t="s">
        <v>145</v>
      </c>
      <c r="B1" s="598"/>
      <c r="C1" s="598"/>
      <c r="D1" s="598"/>
      <c r="E1" s="598"/>
      <c r="F1" s="598"/>
      <c r="G1" s="598"/>
      <c r="H1" s="598"/>
      <c r="I1" s="598"/>
      <c r="J1" s="598"/>
      <c r="K1" s="598"/>
      <c r="L1" s="598"/>
      <c r="M1" s="598"/>
      <c r="N1" s="598"/>
      <c r="O1" s="598"/>
      <c r="P1" s="598"/>
      <c r="Q1" s="599"/>
    </row>
    <row r="2" spans="1:17" ht="18.95" customHeight="1" x14ac:dyDescent="0.3">
      <c r="A2" s="614" t="s">
        <v>0</v>
      </c>
      <c r="B2" s="615"/>
      <c r="C2" s="615"/>
      <c r="D2" s="615"/>
      <c r="E2" s="615"/>
      <c r="F2" s="615"/>
      <c r="G2" s="615"/>
      <c r="H2" s="615"/>
      <c r="I2" s="615"/>
      <c r="J2" s="615"/>
      <c r="K2" s="615"/>
      <c r="L2" s="615"/>
      <c r="M2" s="615"/>
      <c r="N2" s="615"/>
      <c r="O2" s="615"/>
      <c r="P2" s="615"/>
      <c r="Q2" s="616"/>
    </row>
    <row r="3" spans="1:17" ht="15.75" customHeight="1" x14ac:dyDescent="0.3">
      <c r="A3" s="66"/>
      <c r="Q3" s="69"/>
    </row>
    <row r="4" spans="1:17" ht="27" customHeight="1" x14ac:dyDescent="0.3">
      <c r="A4" s="571" t="s">
        <v>1</v>
      </c>
      <c r="B4" s="572"/>
      <c r="C4" s="572"/>
      <c r="D4" s="572"/>
      <c r="E4" s="572"/>
      <c r="F4" s="572"/>
      <c r="G4" s="572"/>
      <c r="H4" s="572"/>
      <c r="I4" s="572"/>
      <c r="J4" s="572"/>
      <c r="K4" s="572"/>
      <c r="L4" s="572"/>
      <c r="M4" s="572"/>
      <c r="N4" s="572"/>
      <c r="O4" s="572"/>
      <c r="P4" s="572"/>
      <c r="Q4" s="573"/>
    </row>
    <row r="5" spans="1:17" ht="18" customHeight="1" x14ac:dyDescent="0.3">
      <c r="A5" s="785" t="s">
        <v>37</v>
      </c>
      <c r="B5" s="763"/>
      <c r="C5" s="763"/>
      <c r="D5" s="763" t="s">
        <v>113</v>
      </c>
      <c r="E5" s="763"/>
      <c r="F5" s="763"/>
      <c r="G5" s="758" t="s">
        <v>2</v>
      </c>
      <c r="H5" s="758"/>
      <c r="I5" s="758"/>
      <c r="J5" s="758"/>
      <c r="K5" s="758" t="s">
        <v>99</v>
      </c>
      <c r="L5" s="758"/>
      <c r="M5" s="758"/>
      <c r="N5" s="758"/>
      <c r="O5" s="758" t="s">
        <v>316</v>
      </c>
      <c r="P5" s="758"/>
      <c r="Q5" s="786"/>
    </row>
    <row r="6" spans="1:17" s="105" customFormat="1" ht="46.5" customHeight="1" x14ac:dyDescent="0.3">
      <c r="A6" s="747" t="str">
        <f>PROPOSITO!A6</f>
        <v>INTERAPAS</v>
      </c>
      <c r="B6" s="703"/>
      <c r="C6" s="703"/>
      <c r="D6" s="610" t="str">
        <f>PROPOSITO!D6</f>
        <v>FC25</v>
      </c>
      <c r="E6" s="610"/>
      <c r="F6" s="610"/>
      <c r="G6" s="610" t="str">
        <f>PROPOSITO!G6</f>
        <v>Comercial (facturación y cobranza)</v>
      </c>
      <c r="H6" s="610"/>
      <c r="I6" s="610"/>
      <c r="J6" s="610"/>
      <c r="K6" s="610" t="str">
        <f>PROPOSITO!K6</f>
        <v>Dirección de Comercialización</v>
      </c>
      <c r="L6" s="610"/>
      <c r="M6" s="610"/>
      <c r="N6" s="610"/>
      <c r="O6" s="618">
        <f>PROPOSITO!O6</f>
        <v>82649009.390000001</v>
      </c>
      <c r="P6" s="618"/>
      <c r="Q6" s="619"/>
    </row>
    <row r="7" spans="1:17" ht="6" customHeight="1" x14ac:dyDescent="0.3">
      <c r="A7" s="75"/>
      <c r="B7" s="273"/>
      <c r="C7" s="273"/>
      <c r="D7" s="273"/>
      <c r="E7" s="273"/>
      <c r="F7" s="274"/>
      <c r="G7" s="274"/>
      <c r="H7" s="274"/>
      <c r="I7" s="274"/>
      <c r="J7" s="274"/>
      <c r="K7" s="274"/>
      <c r="L7" s="274"/>
      <c r="Q7" s="69"/>
    </row>
    <row r="8" spans="1:17" ht="19.5" customHeight="1" x14ac:dyDescent="0.3">
      <c r="A8" s="782" t="s">
        <v>4</v>
      </c>
      <c r="B8" s="783"/>
      <c r="C8" s="783"/>
      <c r="D8" s="783"/>
      <c r="E8" s="783"/>
      <c r="F8" s="783"/>
      <c r="G8" s="783"/>
      <c r="H8" s="783"/>
      <c r="I8" s="783"/>
      <c r="J8" s="783"/>
      <c r="K8" s="783"/>
      <c r="L8" s="783"/>
      <c r="M8" s="783"/>
      <c r="N8" s="783"/>
      <c r="O8" s="783"/>
      <c r="P8" s="783"/>
      <c r="Q8" s="784"/>
    </row>
    <row r="9" spans="1:17" ht="40.5" customHeight="1" x14ac:dyDescent="0.3">
      <c r="A9" s="672" t="s">
        <v>62</v>
      </c>
      <c r="B9" s="673"/>
      <c r="C9" s="787" t="str">
        <f>MIR!A65</f>
        <v>Evalúa el número de tomas a las que se les hace diagnóstico para detectar fallas, fugas o algún daño interno.</v>
      </c>
      <c r="D9" s="787"/>
      <c r="E9" s="787"/>
      <c r="F9" s="787"/>
      <c r="G9" s="787"/>
      <c r="H9" s="787"/>
      <c r="I9" s="787"/>
      <c r="J9" s="787"/>
      <c r="K9" s="787"/>
      <c r="L9" s="787"/>
      <c r="M9" s="787"/>
      <c r="N9" s="787"/>
      <c r="O9" s="787"/>
      <c r="P9" s="787"/>
      <c r="Q9" s="788"/>
    </row>
    <row r="10" spans="1:17" x14ac:dyDescent="0.3">
      <c r="A10" s="66"/>
      <c r="Q10" s="69"/>
    </row>
    <row r="11" spans="1:17" x14ac:dyDescent="0.3">
      <c r="A11" s="322" t="s">
        <v>5</v>
      </c>
      <c r="B11" s="323"/>
      <c r="C11" s="323"/>
      <c r="D11" s="323"/>
      <c r="E11" s="323"/>
      <c r="F11" s="323"/>
      <c r="G11" s="323"/>
      <c r="H11" s="323"/>
      <c r="I11" s="323"/>
      <c r="J11" s="323"/>
      <c r="K11" s="323"/>
      <c r="L11" s="323"/>
      <c r="M11" s="323"/>
      <c r="N11" s="323"/>
      <c r="O11" s="323"/>
      <c r="P11" s="323"/>
      <c r="Q11" s="324"/>
    </row>
    <row r="12" spans="1:17" ht="17.25" customHeight="1" x14ac:dyDescent="0.3">
      <c r="A12" s="745" t="s">
        <v>144</v>
      </c>
      <c r="B12" s="746"/>
      <c r="C12" s="562" t="str">
        <f>MIR!F65</f>
        <v>9. Número de diagnósticos para detectar fallas por cada mil tomas</v>
      </c>
      <c r="D12" s="562"/>
      <c r="E12" s="562"/>
      <c r="F12" s="562"/>
      <c r="G12" s="562"/>
      <c r="H12" s="562"/>
      <c r="I12" s="562"/>
      <c r="J12" s="562"/>
      <c r="K12" s="562"/>
      <c r="L12" s="562"/>
      <c r="M12" s="562"/>
      <c r="N12" s="562"/>
      <c r="O12" s="562"/>
      <c r="P12" s="562"/>
      <c r="Q12" s="563"/>
    </row>
    <row r="13" spans="1:17" ht="27" customHeight="1" x14ac:dyDescent="0.3">
      <c r="A13" s="756" t="s">
        <v>120</v>
      </c>
      <c r="B13" s="757"/>
      <c r="C13" s="757"/>
      <c r="D13" s="757"/>
      <c r="E13" s="108" t="s">
        <v>82</v>
      </c>
      <c r="F13" s="757" t="s">
        <v>7</v>
      </c>
      <c r="G13" s="757"/>
      <c r="H13" s="757" t="s">
        <v>103</v>
      </c>
      <c r="I13" s="757"/>
      <c r="J13" s="734" t="s">
        <v>104</v>
      </c>
      <c r="K13" s="735"/>
      <c r="L13" s="735"/>
      <c r="M13" s="736"/>
      <c r="N13" s="757" t="s">
        <v>115</v>
      </c>
      <c r="O13" s="757"/>
      <c r="P13" s="757"/>
      <c r="Q13" s="764"/>
    </row>
    <row r="14" spans="1:17" ht="44.25" customHeight="1" x14ac:dyDescent="0.3">
      <c r="A14" s="667" t="s">
        <v>426</v>
      </c>
      <c r="B14" s="546"/>
      <c r="C14" s="546"/>
      <c r="D14" s="546"/>
      <c r="E14" s="661" t="str">
        <f>MIR!A70</f>
        <v>Gestión</v>
      </c>
      <c r="F14" s="661" t="str">
        <f>MIR!D70</f>
        <v>Calidad</v>
      </c>
      <c r="G14" s="661"/>
      <c r="H14" s="661" t="s">
        <v>52</v>
      </c>
      <c r="I14" s="661"/>
      <c r="J14" s="737" t="s">
        <v>126</v>
      </c>
      <c r="K14" s="738"/>
      <c r="L14" s="738"/>
      <c r="M14" s="739"/>
      <c r="N14" s="546"/>
      <c r="O14" s="546"/>
      <c r="P14" s="546"/>
      <c r="Q14" s="548"/>
    </row>
    <row r="15" spans="1:17" ht="44.25" customHeight="1" x14ac:dyDescent="0.3">
      <c r="A15" s="667"/>
      <c r="B15" s="546"/>
      <c r="C15" s="546"/>
      <c r="D15" s="546"/>
      <c r="E15" s="661"/>
      <c r="F15" s="661"/>
      <c r="G15" s="661"/>
      <c r="H15" s="661"/>
      <c r="I15" s="661"/>
      <c r="J15" s="740"/>
      <c r="K15" s="741"/>
      <c r="L15" s="741"/>
      <c r="M15" s="742"/>
      <c r="N15" s="546"/>
      <c r="O15" s="546"/>
      <c r="P15" s="546"/>
      <c r="Q15" s="548"/>
    </row>
    <row r="16" spans="1:17" ht="21.75" customHeight="1" x14ac:dyDescent="0.3">
      <c r="A16" s="775" t="s">
        <v>8</v>
      </c>
      <c r="B16" s="776"/>
      <c r="C16" s="776"/>
      <c r="D16" s="664" t="s">
        <v>123</v>
      </c>
      <c r="E16" s="664"/>
      <c r="F16" s="664"/>
      <c r="G16" s="664"/>
      <c r="H16" s="664"/>
      <c r="I16" s="664"/>
      <c r="J16" s="664"/>
      <c r="K16" s="664"/>
      <c r="L16" s="664"/>
      <c r="M16" s="664"/>
      <c r="N16" s="664"/>
      <c r="O16" s="664"/>
      <c r="P16" s="664"/>
      <c r="Q16" s="665"/>
    </row>
    <row r="17" spans="1:17" ht="12.75" customHeight="1" x14ac:dyDescent="0.3">
      <c r="A17" s="66"/>
      <c r="Q17" s="69"/>
    </row>
    <row r="18" spans="1:17" x14ac:dyDescent="0.3">
      <c r="A18" s="322" t="s">
        <v>9</v>
      </c>
      <c r="B18" s="323"/>
      <c r="C18" s="323"/>
      <c r="D18" s="323"/>
      <c r="E18" s="323"/>
      <c r="F18" s="323"/>
      <c r="G18" s="323"/>
      <c r="H18" s="323"/>
      <c r="I18" s="323"/>
      <c r="J18" s="323"/>
      <c r="K18" s="323"/>
      <c r="L18" s="323"/>
      <c r="M18" s="323"/>
      <c r="N18" s="323"/>
      <c r="O18" s="323"/>
      <c r="P18" s="323"/>
      <c r="Q18" s="324"/>
    </row>
    <row r="19" spans="1:17" x14ac:dyDescent="0.3">
      <c r="A19" s="756" t="s">
        <v>10</v>
      </c>
      <c r="B19" s="757"/>
      <c r="C19" s="757" t="s">
        <v>11</v>
      </c>
      <c r="D19" s="757"/>
      <c r="E19" s="757"/>
      <c r="F19" s="757" t="s">
        <v>12</v>
      </c>
      <c r="G19" s="757"/>
      <c r="H19" s="757"/>
      <c r="I19" s="757" t="s">
        <v>13</v>
      </c>
      <c r="J19" s="757"/>
      <c r="K19" s="757"/>
      <c r="L19" s="757" t="s">
        <v>14</v>
      </c>
      <c r="M19" s="757"/>
      <c r="N19" s="757"/>
      <c r="O19" s="757" t="s">
        <v>15</v>
      </c>
      <c r="P19" s="757"/>
      <c r="Q19" s="764"/>
    </row>
    <row r="20" spans="1:17" s="77" customFormat="1" ht="25.5" customHeight="1" x14ac:dyDescent="0.25">
      <c r="A20" s="574" t="s">
        <v>138</v>
      </c>
      <c r="B20" s="575"/>
      <c r="C20" s="575" t="s">
        <v>138</v>
      </c>
      <c r="D20" s="575"/>
      <c r="E20" s="575"/>
      <c r="F20" s="575" t="s">
        <v>138</v>
      </c>
      <c r="G20" s="575"/>
      <c r="H20" s="575"/>
      <c r="I20" s="575" t="s">
        <v>138</v>
      </c>
      <c r="J20" s="575"/>
      <c r="K20" s="575"/>
      <c r="L20" s="625" t="s">
        <v>138</v>
      </c>
      <c r="M20" s="625"/>
      <c r="N20" s="625"/>
      <c r="O20" s="626" t="s">
        <v>138</v>
      </c>
      <c r="P20" s="626"/>
      <c r="Q20" s="627"/>
    </row>
    <row r="21" spans="1:17" ht="22.5" customHeight="1" x14ac:dyDescent="0.3">
      <c r="A21" s="558" t="s">
        <v>16</v>
      </c>
      <c r="B21" s="559"/>
      <c r="C21" s="559"/>
      <c r="D21" s="765" t="str">
        <f>MIR!J65</f>
        <v>Dirección de Operación y Mantenimiento</v>
      </c>
      <c r="E21" s="765"/>
      <c r="F21" s="765"/>
      <c r="G21" s="765"/>
      <c r="H21" s="765"/>
      <c r="I21" s="765"/>
      <c r="J21" s="765"/>
      <c r="K21" s="765"/>
      <c r="L21" s="765"/>
      <c r="M21" s="765"/>
      <c r="N21" s="765"/>
      <c r="O21" s="765"/>
      <c r="P21" s="765"/>
      <c r="Q21" s="766"/>
    </row>
    <row r="22" spans="1:17" ht="22.5" customHeight="1" x14ac:dyDescent="0.3">
      <c r="A22" s="564" t="s">
        <v>105</v>
      </c>
      <c r="B22" s="565"/>
      <c r="C22" s="565"/>
      <c r="D22" s="703" t="str">
        <f>MIR!N65</f>
        <v>A mayor número de diagnósticos ejecutados y tomas rehabilitadas para su puesta en marcha y óptimo f, mayor número de clientes satisfechos.</v>
      </c>
      <c r="E22" s="703"/>
      <c r="F22" s="703"/>
      <c r="G22" s="703"/>
      <c r="H22" s="703"/>
      <c r="I22" s="703"/>
      <c r="J22" s="703"/>
      <c r="K22" s="703"/>
      <c r="L22" s="703"/>
      <c r="M22" s="703"/>
      <c r="N22" s="703"/>
      <c r="O22" s="703"/>
      <c r="P22" s="703"/>
      <c r="Q22" s="704"/>
    </row>
    <row r="23" spans="1:17" x14ac:dyDescent="0.3">
      <c r="A23" s="76"/>
      <c r="Q23" s="69"/>
    </row>
    <row r="24" spans="1:17" x14ac:dyDescent="0.3">
      <c r="A24" s="322" t="s">
        <v>17</v>
      </c>
      <c r="B24" s="323"/>
      <c r="C24" s="323"/>
      <c r="D24" s="323"/>
      <c r="E24" s="323"/>
      <c r="F24" s="323"/>
      <c r="G24" s="323"/>
      <c r="H24" s="323"/>
      <c r="I24" s="323"/>
      <c r="J24" s="323"/>
      <c r="K24" s="323"/>
      <c r="L24" s="323"/>
      <c r="M24" s="323"/>
      <c r="N24" s="323"/>
      <c r="O24" s="323"/>
      <c r="P24" s="323"/>
      <c r="Q24" s="324"/>
    </row>
    <row r="25" spans="1:17" s="77" customFormat="1" ht="55.5" customHeight="1" x14ac:dyDescent="0.25">
      <c r="A25" s="756" t="s">
        <v>106</v>
      </c>
      <c r="B25" s="757"/>
      <c r="C25" s="757" t="s">
        <v>107</v>
      </c>
      <c r="D25" s="757"/>
      <c r="E25" s="757"/>
      <c r="F25" s="757" t="s">
        <v>108</v>
      </c>
      <c r="G25" s="757"/>
      <c r="H25" s="757"/>
      <c r="I25" s="757" t="s">
        <v>140</v>
      </c>
      <c r="J25" s="757"/>
      <c r="K25" s="757"/>
      <c r="L25" s="758" t="s">
        <v>18</v>
      </c>
      <c r="M25" s="758"/>
      <c r="N25" s="758"/>
      <c r="O25" s="759" t="str">
        <f>MIR!J70</f>
        <v>Al cierre del ejercicio 2024, se ejecutaron 4,607 diagnósticos, es decir 11 diagnósticos por cada mil tomas.</v>
      </c>
      <c r="P25" s="759"/>
      <c r="Q25" s="760"/>
    </row>
    <row r="26" spans="1:17" s="77" customFormat="1" ht="47.25" customHeight="1" x14ac:dyDescent="0.25">
      <c r="A26" s="761" t="str">
        <f>MIR!N70</f>
        <v>Aumentar al menos en un 10 % los diagnósticos ejecutados, para rehabilitar más tomas y que puedan quedar en funcionamiento correcto.</v>
      </c>
      <c r="B26" s="759"/>
      <c r="C26" s="762" t="s">
        <v>142</v>
      </c>
      <c r="D26" s="661"/>
      <c r="E26" s="661"/>
      <c r="F26" s="661" t="s">
        <v>58</v>
      </c>
      <c r="G26" s="661"/>
      <c r="H26" s="661"/>
      <c r="I26" s="757"/>
      <c r="J26" s="757"/>
      <c r="K26" s="757"/>
      <c r="L26" s="763" t="s">
        <v>19</v>
      </c>
      <c r="M26" s="763"/>
      <c r="N26" s="763"/>
      <c r="O26" s="661">
        <v>2024</v>
      </c>
      <c r="P26" s="661"/>
      <c r="Q26" s="662"/>
    </row>
    <row r="27" spans="1:17" ht="5.25" customHeight="1" x14ac:dyDescent="0.3">
      <c r="A27" s="51"/>
      <c r="B27" s="271"/>
      <c r="C27" s="271"/>
      <c r="D27" s="271"/>
      <c r="E27" s="271"/>
      <c r="F27" s="271"/>
      <c r="G27" s="271"/>
      <c r="H27" s="271"/>
      <c r="I27" s="271"/>
      <c r="J27" s="271"/>
      <c r="K27" s="271"/>
      <c r="L27" s="271"/>
      <c r="M27" s="271"/>
      <c r="N27" s="271"/>
      <c r="O27" s="271"/>
      <c r="P27" s="271"/>
      <c r="Q27" s="52"/>
    </row>
    <row r="28" spans="1:17" x14ac:dyDescent="0.3">
      <c r="A28" s="66"/>
      <c r="O28" s="271"/>
      <c r="P28" s="271"/>
      <c r="Q28" s="52"/>
    </row>
    <row r="29" spans="1:17" x14ac:dyDescent="0.3">
      <c r="A29" s="322" t="s">
        <v>84</v>
      </c>
      <c r="B29" s="323"/>
      <c r="C29" s="323"/>
      <c r="D29" s="323"/>
      <c r="E29" s="323"/>
      <c r="F29" s="323"/>
      <c r="G29" s="323"/>
      <c r="H29" s="323"/>
      <c r="I29" s="323"/>
      <c r="J29" s="323"/>
      <c r="K29" s="323"/>
      <c r="L29" s="323"/>
      <c r="M29" s="323"/>
      <c r="N29" s="323"/>
      <c r="O29" s="323"/>
      <c r="P29" s="323"/>
      <c r="Q29" s="324"/>
    </row>
    <row r="30" spans="1:17" x14ac:dyDescent="0.3">
      <c r="A30" s="688" t="s">
        <v>33</v>
      </c>
      <c r="B30" s="689"/>
      <c r="C30" s="689"/>
      <c r="D30" s="689"/>
      <c r="E30" s="689"/>
      <c r="F30" s="689"/>
      <c r="G30" s="689"/>
      <c r="H30" s="689"/>
      <c r="I30" s="689"/>
      <c r="J30" s="689"/>
      <c r="K30" s="689"/>
      <c r="L30" s="689"/>
      <c r="M30" s="689"/>
      <c r="N30" s="689"/>
      <c r="O30" s="689"/>
      <c r="P30" s="689"/>
      <c r="Q30" s="690"/>
    </row>
    <row r="31" spans="1:17" x14ac:dyDescent="0.3">
      <c r="A31" s="789" t="s">
        <v>34</v>
      </c>
      <c r="B31" s="790"/>
      <c r="C31" s="790"/>
      <c r="D31" s="790"/>
      <c r="E31" s="790"/>
      <c r="F31" s="790"/>
      <c r="G31" s="790"/>
      <c r="H31" s="790"/>
      <c r="I31" s="790"/>
      <c r="J31" s="790"/>
      <c r="K31" s="790"/>
      <c r="L31" s="790"/>
      <c r="M31" s="790"/>
      <c r="N31" s="790"/>
      <c r="O31" s="790"/>
      <c r="P31" s="790"/>
      <c r="Q31" s="791"/>
    </row>
    <row r="32" spans="1:17" ht="30" customHeight="1" x14ac:dyDescent="0.3">
      <c r="A32" s="558" t="s">
        <v>89</v>
      </c>
      <c r="B32" s="559"/>
      <c r="C32" s="562" t="s">
        <v>427</v>
      </c>
      <c r="D32" s="562"/>
      <c r="E32" s="562"/>
      <c r="F32" s="562"/>
      <c r="G32" s="562"/>
      <c r="H32" s="562"/>
      <c r="I32" s="562"/>
      <c r="J32" s="562"/>
      <c r="K32" s="562"/>
      <c r="L32" s="562"/>
      <c r="M32" s="562"/>
      <c r="N32" s="562"/>
      <c r="O32" s="562"/>
      <c r="P32" s="562"/>
      <c r="Q32" s="563"/>
    </row>
    <row r="33" spans="1:17" s="77" customFormat="1" ht="30" customHeight="1" x14ac:dyDescent="0.25">
      <c r="A33" s="558" t="s">
        <v>90</v>
      </c>
      <c r="B33" s="559"/>
      <c r="C33" s="562" t="s">
        <v>428</v>
      </c>
      <c r="D33" s="562"/>
      <c r="E33" s="562"/>
      <c r="F33" s="562"/>
      <c r="G33" s="562"/>
      <c r="H33" s="562"/>
      <c r="I33" s="562"/>
      <c r="J33" s="562"/>
      <c r="K33" s="562"/>
      <c r="L33" s="562"/>
      <c r="M33" s="562"/>
      <c r="N33" s="562"/>
      <c r="O33" s="562"/>
      <c r="P33" s="562"/>
      <c r="Q33" s="563"/>
    </row>
    <row r="34" spans="1:17" s="77" customFormat="1" ht="30" customHeight="1" x14ac:dyDescent="0.25">
      <c r="A34" s="564" t="s">
        <v>91</v>
      </c>
      <c r="B34" s="565"/>
      <c r="C34" s="703" t="s">
        <v>94</v>
      </c>
      <c r="D34" s="703"/>
      <c r="E34" s="703"/>
      <c r="F34" s="703"/>
      <c r="G34" s="703"/>
      <c r="H34" s="703"/>
      <c r="I34" s="703"/>
      <c r="J34" s="703"/>
      <c r="K34" s="703"/>
      <c r="L34" s="703"/>
      <c r="M34" s="703"/>
      <c r="N34" s="703"/>
      <c r="O34" s="703"/>
      <c r="P34" s="703"/>
      <c r="Q34" s="704"/>
    </row>
    <row r="35" spans="1:17" x14ac:dyDescent="0.3">
      <c r="A35" s="66"/>
      <c r="Q35" s="69"/>
    </row>
    <row r="36" spans="1:17" x14ac:dyDescent="0.3">
      <c r="A36" s="637" t="s">
        <v>85</v>
      </c>
      <c r="B36" s="638"/>
      <c r="C36" s="638"/>
      <c r="D36" s="638"/>
      <c r="E36" s="638"/>
      <c r="F36" s="638"/>
      <c r="G36" s="638"/>
      <c r="H36" s="638"/>
      <c r="I36" s="638"/>
      <c r="J36" s="638"/>
      <c r="K36" s="638"/>
      <c r="L36" s="638"/>
      <c r="M36" s="638"/>
      <c r="N36" s="638"/>
      <c r="O36" s="638"/>
      <c r="P36" s="638"/>
      <c r="Q36" s="639"/>
    </row>
    <row r="37" spans="1:17" x14ac:dyDescent="0.3">
      <c r="A37" s="58" t="s">
        <v>20</v>
      </c>
      <c r="B37" s="59" t="s">
        <v>21</v>
      </c>
      <c r="C37" s="640" t="s">
        <v>22</v>
      </c>
      <c r="D37" s="640"/>
      <c r="E37" s="59" t="s">
        <v>23</v>
      </c>
      <c r="F37" s="640" t="s">
        <v>24</v>
      </c>
      <c r="G37" s="640"/>
      <c r="H37" s="640" t="s">
        <v>25</v>
      </c>
      <c r="I37" s="640"/>
      <c r="J37" s="640" t="s">
        <v>26</v>
      </c>
      <c r="K37" s="640"/>
      <c r="L37" s="640" t="s">
        <v>27</v>
      </c>
      <c r="M37" s="640"/>
      <c r="N37" s="59" t="s">
        <v>28</v>
      </c>
      <c r="O37" s="59" t="s">
        <v>29</v>
      </c>
      <c r="P37" s="59" t="s">
        <v>30</v>
      </c>
      <c r="Q37" s="60" t="s">
        <v>31</v>
      </c>
    </row>
    <row r="38" spans="1:17" x14ac:dyDescent="0.3">
      <c r="A38" s="162">
        <v>225</v>
      </c>
      <c r="B38" s="72">
        <v>348</v>
      </c>
      <c r="C38" s="661">
        <v>395</v>
      </c>
      <c r="D38" s="661"/>
      <c r="E38" s="72">
        <v>339</v>
      </c>
      <c r="F38" s="661">
        <v>419</v>
      </c>
      <c r="G38" s="661"/>
      <c r="H38" s="661">
        <v>415</v>
      </c>
      <c r="I38" s="661"/>
      <c r="J38" s="661">
        <v>389</v>
      </c>
      <c r="K38" s="661"/>
      <c r="L38" s="661">
        <v>429</v>
      </c>
      <c r="M38" s="661"/>
      <c r="N38" s="73">
        <v>460</v>
      </c>
      <c r="O38" s="73">
        <v>383</v>
      </c>
      <c r="P38" s="73">
        <v>390</v>
      </c>
      <c r="Q38" s="107">
        <v>415</v>
      </c>
    </row>
    <row r="39" spans="1:17" x14ac:dyDescent="0.3">
      <c r="A39" s="66"/>
      <c r="O39" s="270" t="s">
        <v>32</v>
      </c>
      <c r="P39" s="792">
        <f>+A38+B38+C38+E38+F38+H38+J38+L38+N38+O38+P38+Q38</f>
        <v>4607</v>
      </c>
      <c r="Q39" s="692"/>
    </row>
    <row r="40" spans="1:17" x14ac:dyDescent="0.3">
      <c r="A40" s="66"/>
      <c r="J40" s="270"/>
      <c r="Q40" s="69"/>
    </row>
    <row r="41" spans="1:17" ht="12" customHeight="1" x14ac:dyDescent="0.3">
      <c r="A41" s="66"/>
      <c r="J41" s="270"/>
      <c r="Q41" s="69"/>
    </row>
    <row r="42" spans="1:17" hidden="1" x14ac:dyDescent="0.3">
      <c r="A42" s="641"/>
      <c r="B42" s="642"/>
      <c r="C42" s="642"/>
      <c r="D42" s="642"/>
      <c r="E42" s="642"/>
      <c r="F42" s="642"/>
      <c r="G42" s="642"/>
      <c r="H42" s="642"/>
      <c r="I42" s="642"/>
      <c r="J42" s="642"/>
      <c r="K42" s="642"/>
      <c r="L42" s="642"/>
      <c r="M42" s="642"/>
      <c r="N42" s="642"/>
      <c r="O42" s="642"/>
      <c r="P42" s="642"/>
      <c r="Q42" s="643"/>
    </row>
    <row r="43" spans="1:17" x14ac:dyDescent="0.3">
      <c r="A43" s="322" t="s">
        <v>36</v>
      </c>
      <c r="B43" s="323"/>
      <c r="C43" s="323"/>
      <c r="D43" s="323"/>
      <c r="E43" s="323"/>
      <c r="F43" s="323"/>
      <c r="G43" s="323"/>
      <c r="H43" s="323"/>
      <c r="I43" s="323"/>
      <c r="J43" s="323"/>
      <c r="K43" s="323"/>
      <c r="L43" s="323"/>
      <c r="M43" s="323"/>
      <c r="N43" s="323"/>
      <c r="O43" s="323"/>
      <c r="P43" s="323"/>
      <c r="Q43" s="324"/>
    </row>
    <row r="44" spans="1:17" x14ac:dyDescent="0.3">
      <c r="A44" s="558" t="s">
        <v>35</v>
      </c>
      <c r="B44" s="559"/>
      <c r="C44" s="562" t="s">
        <v>429</v>
      </c>
      <c r="D44" s="562"/>
      <c r="E44" s="562"/>
      <c r="F44" s="562"/>
      <c r="G44" s="562"/>
      <c r="H44" s="562"/>
      <c r="I44" s="562"/>
      <c r="J44" s="562"/>
      <c r="K44" s="562"/>
      <c r="L44" s="562"/>
      <c r="M44" s="562"/>
      <c r="N44" s="562"/>
      <c r="O44" s="562"/>
      <c r="P44" s="562"/>
      <c r="Q44" s="563"/>
    </row>
    <row r="45" spans="1:17" x14ac:dyDescent="0.3">
      <c r="A45" s="558" t="s">
        <v>59</v>
      </c>
      <c r="B45" s="559"/>
      <c r="C45" s="562" t="s">
        <v>430</v>
      </c>
      <c r="D45" s="562"/>
      <c r="E45" s="562"/>
      <c r="F45" s="562"/>
      <c r="G45" s="562"/>
      <c r="H45" s="562"/>
      <c r="I45" s="562"/>
      <c r="J45" s="562"/>
      <c r="K45" s="562"/>
      <c r="L45" s="562"/>
      <c r="M45" s="562"/>
      <c r="N45" s="562"/>
      <c r="O45" s="562"/>
      <c r="P45" s="562"/>
      <c r="Q45" s="563"/>
    </row>
    <row r="46" spans="1:17" x14ac:dyDescent="0.3">
      <c r="A46" s="564" t="s">
        <v>91</v>
      </c>
      <c r="B46" s="565"/>
      <c r="C46" s="703" t="s">
        <v>94</v>
      </c>
      <c r="D46" s="703"/>
      <c r="E46" s="703"/>
      <c r="F46" s="703"/>
      <c r="G46" s="703"/>
      <c r="H46" s="703"/>
      <c r="I46" s="703"/>
      <c r="J46" s="703"/>
      <c r="K46" s="703"/>
      <c r="L46" s="703"/>
      <c r="M46" s="703"/>
      <c r="N46" s="703"/>
      <c r="O46" s="703"/>
      <c r="P46" s="703"/>
      <c r="Q46" s="704"/>
    </row>
    <row r="47" spans="1:17" x14ac:dyDescent="0.3">
      <c r="A47" s="66"/>
      <c r="Q47" s="69"/>
    </row>
    <row r="48" spans="1:17" ht="1.5" customHeight="1" x14ac:dyDescent="0.3">
      <c r="A48" s="566" t="s">
        <v>85</v>
      </c>
      <c r="B48" s="567"/>
      <c r="C48" s="567"/>
      <c r="D48" s="567"/>
      <c r="E48" s="567"/>
      <c r="F48" s="567"/>
      <c r="G48" s="567"/>
      <c r="H48" s="567"/>
      <c r="I48" s="567"/>
      <c r="J48" s="567"/>
      <c r="K48" s="567"/>
      <c r="L48" s="567"/>
      <c r="M48" s="567"/>
      <c r="N48" s="567"/>
      <c r="O48" s="567"/>
      <c r="P48" s="567"/>
      <c r="Q48" s="568"/>
    </row>
    <row r="49" spans="1:17" hidden="1" x14ac:dyDescent="0.3">
      <c r="A49" s="122" t="s">
        <v>20</v>
      </c>
      <c r="B49" s="282" t="s">
        <v>21</v>
      </c>
      <c r="C49" s="793" t="s">
        <v>22</v>
      </c>
      <c r="D49" s="793"/>
      <c r="E49" s="282" t="s">
        <v>23</v>
      </c>
      <c r="F49" s="793" t="s">
        <v>24</v>
      </c>
      <c r="G49" s="793"/>
      <c r="H49" s="793" t="s">
        <v>25</v>
      </c>
      <c r="I49" s="793"/>
      <c r="J49" s="793" t="s">
        <v>26</v>
      </c>
      <c r="K49" s="793"/>
      <c r="L49" s="793" t="s">
        <v>27</v>
      </c>
      <c r="M49" s="793"/>
      <c r="N49" s="282" t="s">
        <v>28</v>
      </c>
      <c r="O49" s="282" t="s">
        <v>29</v>
      </c>
      <c r="P49" s="282" t="s">
        <v>30</v>
      </c>
      <c r="Q49" s="123" t="s">
        <v>31</v>
      </c>
    </row>
    <row r="50" spans="1:17" x14ac:dyDescent="0.3">
      <c r="A50" s="637" t="s">
        <v>85</v>
      </c>
      <c r="B50" s="638"/>
      <c r="C50" s="638"/>
      <c r="D50" s="638"/>
      <c r="E50" s="638"/>
      <c r="F50" s="638"/>
      <c r="G50" s="638"/>
      <c r="H50" s="638"/>
      <c r="I50" s="638"/>
      <c r="J50" s="638"/>
      <c r="K50" s="638"/>
      <c r="L50" s="638"/>
      <c r="M50" s="638"/>
      <c r="N50" s="638"/>
      <c r="O50" s="638"/>
      <c r="P50" s="638"/>
      <c r="Q50" s="639"/>
    </row>
    <row r="51" spans="1:17" x14ac:dyDescent="0.3">
      <c r="A51" s="58" t="s">
        <v>20</v>
      </c>
      <c r="B51" s="59" t="s">
        <v>21</v>
      </c>
      <c r="C51" s="640" t="s">
        <v>22</v>
      </c>
      <c r="D51" s="640"/>
      <c r="E51" s="59" t="s">
        <v>23</v>
      </c>
      <c r="F51" s="640" t="s">
        <v>24</v>
      </c>
      <c r="G51" s="640"/>
      <c r="H51" s="640" t="s">
        <v>25</v>
      </c>
      <c r="I51" s="640"/>
      <c r="J51" s="640" t="s">
        <v>26</v>
      </c>
      <c r="K51" s="640"/>
      <c r="L51" s="640" t="s">
        <v>27</v>
      </c>
      <c r="M51" s="640"/>
      <c r="N51" s="59" t="s">
        <v>28</v>
      </c>
      <c r="O51" s="59" t="s">
        <v>29</v>
      </c>
      <c r="P51" s="59" t="s">
        <v>30</v>
      </c>
      <c r="Q51" s="60" t="s">
        <v>31</v>
      </c>
    </row>
    <row r="52" spans="1:17" x14ac:dyDescent="0.3">
      <c r="A52" s="163"/>
      <c r="B52" s="70"/>
      <c r="C52" s="650"/>
      <c r="D52" s="650"/>
      <c r="E52" s="70"/>
      <c r="F52" s="650"/>
      <c r="G52" s="650"/>
      <c r="H52" s="650"/>
      <c r="I52" s="650"/>
      <c r="J52" s="650"/>
      <c r="K52" s="650"/>
      <c r="L52" s="650"/>
      <c r="M52" s="650"/>
      <c r="N52" s="55"/>
      <c r="O52" s="55"/>
      <c r="P52" s="55"/>
      <c r="Q52" s="298">
        <v>405692</v>
      </c>
    </row>
    <row r="53" spans="1:17" ht="15.75" customHeight="1" x14ac:dyDescent="0.3">
      <c r="A53" s="66"/>
      <c r="I53" s="799" t="s">
        <v>431</v>
      </c>
      <c r="J53" s="799"/>
      <c r="K53" s="799"/>
      <c r="L53" s="799"/>
      <c r="M53" s="799"/>
      <c r="N53" s="799"/>
      <c r="O53" s="799"/>
      <c r="P53" s="797">
        <f>+(P39*1000)/Q52</f>
        <v>11.35590546522978</v>
      </c>
      <c r="Q53" s="798"/>
    </row>
    <row r="54" spans="1:17" ht="17.25" customHeight="1" x14ac:dyDescent="0.3">
      <c r="A54" s="794" t="s">
        <v>87</v>
      </c>
      <c r="B54" s="795"/>
      <c r="C54" s="795"/>
      <c r="D54" s="795"/>
      <c r="E54" s="795"/>
      <c r="F54" s="795"/>
      <c r="G54" s="795"/>
      <c r="H54" s="795"/>
      <c r="I54" s="795"/>
      <c r="J54" s="795"/>
      <c r="K54" s="795"/>
      <c r="L54" s="795"/>
      <c r="M54" s="795"/>
      <c r="N54" s="795"/>
      <c r="O54" s="795"/>
      <c r="P54" s="796">
        <v>13</v>
      </c>
      <c r="Q54" s="796"/>
    </row>
    <row r="55" spans="1:17" ht="4.7" customHeight="1" x14ac:dyDescent="0.3">
      <c r="A55" s="66"/>
      <c r="O55" s="270"/>
      <c r="P55" s="106"/>
      <c r="Q55" s="69"/>
    </row>
    <row r="56" spans="1:17" x14ac:dyDescent="0.3">
      <c r="A56" s="322" t="s">
        <v>86</v>
      </c>
      <c r="B56" s="323"/>
      <c r="C56" s="323"/>
      <c r="D56" s="323"/>
      <c r="E56" s="323"/>
      <c r="F56" s="323"/>
      <c r="G56" s="323"/>
      <c r="H56" s="323"/>
      <c r="I56" s="323"/>
      <c r="J56" s="323"/>
      <c r="K56" s="323"/>
      <c r="L56" s="323"/>
      <c r="M56" s="323"/>
      <c r="N56" s="323"/>
      <c r="O56" s="323"/>
      <c r="P56" s="323"/>
      <c r="Q56" s="324"/>
    </row>
    <row r="57" spans="1:17" x14ac:dyDescent="0.3">
      <c r="A57" s="688" t="s">
        <v>33</v>
      </c>
      <c r="B57" s="689"/>
      <c r="C57" s="689"/>
      <c r="D57" s="689"/>
      <c r="E57" s="689"/>
      <c r="F57" s="689"/>
      <c r="G57" s="689"/>
      <c r="H57" s="689"/>
      <c r="I57" s="689"/>
      <c r="J57" s="689"/>
      <c r="K57" s="689"/>
      <c r="L57" s="689"/>
      <c r="M57" s="689"/>
      <c r="N57" s="689"/>
      <c r="O57" s="689"/>
      <c r="P57" s="689"/>
      <c r="Q57" s="690"/>
    </row>
    <row r="58" spans="1:17" x14ac:dyDescent="0.3">
      <c r="A58" s="789" t="s">
        <v>34</v>
      </c>
      <c r="B58" s="790"/>
      <c r="C58" s="790"/>
      <c r="D58" s="790"/>
      <c r="E58" s="790"/>
      <c r="F58" s="790"/>
      <c r="G58" s="790"/>
      <c r="H58" s="790"/>
      <c r="I58" s="790"/>
      <c r="J58" s="790"/>
      <c r="K58" s="790"/>
      <c r="L58" s="790"/>
      <c r="M58" s="790"/>
      <c r="N58" s="790"/>
      <c r="O58" s="790"/>
      <c r="P58" s="790"/>
      <c r="Q58" s="791"/>
    </row>
    <row r="59" spans="1:17" x14ac:dyDescent="0.3">
      <c r="A59" s="558" t="s">
        <v>35</v>
      </c>
      <c r="B59" s="559"/>
      <c r="C59" s="562" t="s">
        <v>427</v>
      </c>
      <c r="D59" s="562"/>
      <c r="E59" s="562"/>
      <c r="F59" s="562"/>
      <c r="G59" s="562"/>
      <c r="H59" s="562"/>
      <c r="I59" s="562"/>
      <c r="J59" s="562"/>
      <c r="K59" s="562"/>
      <c r="L59" s="562"/>
      <c r="M59" s="562"/>
      <c r="N59" s="562"/>
      <c r="O59" s="562"/>
      <c r="P59" s="562"/>
      <c r="Q59" s="563"/>
    </row>
    <row r="60" spans="1:17" x14ac:dyDescent="0.3">
      <c r="A60" s="558" t="s">
        <v>59</v>
      </c>
      <c r="B60" s="559"/>
      <c r="C60" s="562" t="s">
        <v>428</v>
      </c>
      <c r="D60" s="562"/>
      <c r="E60" s="562"/>
      <c r="F60" s="562"/>
      <c r="G60" s="562"/>
      <c r="H60" s="562"/>
      <c r="I60" s="562"/>
      <c r="J60" s="562"/>
      <c r="K60" s="562"/>
      <c r="L60" s="562"/>
      <c r="M60" s="562"/>
      <c r="N60" s="562"/>
      <c r="O60" s="562"/>
      <c r="P60" s="562"/>
      <c r="Q60" s="563"/>
    </row>
    <row r="61" spans="1:17" x14ac:dyDescent="0.3">
      <c r="A61" s="564" t="s">
        <v>91</v>
      </c>
      <c r="B61" s="565"/>
      <c r="C61" s="703" t="s">
        <v>94</v>
      </c>
      <c r="D61" s="703"/>
      <c r="E61" s="703"/>
      <c r="F61" s="703"/>
      <c r="G61" s="703"/>
      <c r="H61" s="703"/>
      <c r="I61" s="703"/>
      <c r="J61" s="703"/>
      <c r="K61" s="703"/>
      <c r="L61" s="703"/>
      <c r="M61" s="703"/>
      <c r="N61" s="703"/>
      <c r="O61" s="703"/>
      <c r="P61" s="703"/>
      <c r="Q61" s="704"/>
    </row>
    <row r="62" spans="1:17" x14ac:dyDescent="0.3">
      <c r="A62" s="66"/>
      <c r="Q62" s="69"/>
    </row>
    <row r="63" spans="1:17" ht="28.5" customHeight="1" x14ac:dyDescent="0.3">
      <c r="A63" s="637" t="s">
        <v>85</v>
      </c>
      <c r="B63" s="638"/>
      <c r="C63" s="638"/>
      <c r="D63" s="638"/>
      <c r="E63" s="638"/>
      <c r="F63" s="638"/>
      <c r="G63" s="638"/>
      <c r="H63" s="638"/>
      <c r="I63" s="638"/>
      <c r="J63" s="638"/>
      <c r="K63" s="638"/>
      <c r="L63" s="638"/>
      <c r="M63" s="638"/>
      <c r="N63" s="638"/>
      <c r="O63" s="638"/>
      <c r="P63" s="638"/>
      <c r="Q63" s="639"/>
    </row>
    <row r="64" spans="1:17" x14ac:dyDescent="0.3">
      <c r="A64" s="58" t="s">
        <v>20</v>
      </c>
      <c r="B64" s="59" t="s">
        <v>21</v>
      </c>
      <c r="C64" s="640" t="s">
        <v>22</v>
      </c>
      <c r="D64" s="640"/>
      <c r="E64" s="59" t="s">
        <v>23</v>
      </c>
      <c r="F64" s="640" t="s">
        <v>24</v>
      </c>
      <c r="G64" s="640"/>
      <c r="H64" s="640" t="s">
        <v>25</v>
      </c>
      <c r="I64" s="640"/>
      <c r="J64" s="640" t="s">
        <v>26</v>
      </c>
      <c r="K64" s="640"/>
      <c r="L64" s="640" t="s">
        <v>27</v>
      </c>
      <c r="M64" s="640"/>
      <c r="N64" s="59" t="s">
        <v>28</v>
      </c>
      <c r="O64" s="59" t="s">
        <v>29</v>
      </c>
      <c r="P64" s="59" t="s">
        <v>30</v>
      </c>
      <c r="Q64" s="60" t="s">
        <v>31</v>
      </c>
    </row>
    <row r="65" spans="1:17" x14ac:dyDescent="0.3">
      <c r="A65" s="79"/>
      <c r="B65" s="57"/>
      <c r="C65" s="661"/>
      <c r="D65" s="661"/>
      <c r="E65" s="57"/>
      <c r="F65" s="661"/>
      <c r="G65" s="661"/>
      <c r="H65" s="661"/>
      <c r="I65" s="661"/>
      <c r="J65" s="661"/>
      <c r="K65" s="661"/>
      <c r="L65" s="661"/>
      <c r="M65" s="661"/>
      <c r="N65" s="80"/>
      <c r="O65" s="80"/>
      <c r="P65" s="80"/>
      <c r="Q65" s="81"/>
    </row>
    <row r="66" spans="1:17" x14ac:dyDescent="0.3">
      <c r="A66" s="66"/>
      <c r="O66" s="270" t="s">
        <v>32</v>
      </c>
      <c r="P66" s="792">
        <f>+C65+H65+N65+Q65</f>
        <v>0</v>
      </c>
      <c r="Q66" s="692"/>
    </row>
    <row r="67" spans="1:17" x14ac:dyDescent="0.3">
      <c r="A67" s="641"/>
      <c r="B67" s="642"/>
      <c r="C67" s="642"/>
      <c r="D67" s="642"/>
      <c r="E67" s="642"/>
      <c r="F67" s="642"/>
      <c r="G67" s="642"/>
      <c r="H67" s="642"/>
      <c r="I67" s="642"/>
      <c r="J67" s="642"/>
      <c r="K67" s="642"/>
      <c r="L67" s="642"/>
      <c r="M67" s="642"/>
      <c r="N67" s="642"/>
      <c r="O67" s="642"/>
      <c r="P67" s="642"/>
      <c r="Q67" s="643"/>
    </row>
    <row r="68" spans="1:17" x14ac:dyDescent="0.3">
      <c r="A68" s="322" t="s">
        <v>36</v>
      </c>
      <c r="B68" s="323"/>
      <c r="C68" s="323"/>
      <c r="D68" s="323"/>
      <c r="E68" s="323"/>
      <c r="F68" s="323"/>
      <c r="G68" s="323"/>
      <c r="H68" s="323"/>
      <c r="I68" s="323"/>
      <c r="J68" s="323"/>
      <c r="K68" s="323"/>
      <c r="L68" s="323"/>
      <c r="M68" s="323"/>
      <c r="N68" s="323"/>
      <c r="O68" s="323"/>
      <c r="P68" s="323"/>
      <c r="Q68" s="324"/>
    </row>
    <row r="69" spans="1:17" x14ac:dyDescent="0.3">
      <c r="A69" s="558" t="s">
        <v>35</v>
      </c>
      <c r="B69" s="559"/>
      <c r="C69" s="562" t="s">
        <v>429</v>
      </c>
      <c r="D69" s="562"/>
      <c r="E69" s="562"/>
      <c r="F69" s="562"/>
      <c r="G69" s="562"/>
      <c r="H69" s="562"/>
      <c r="I69" s="562"/>
      <c r="J69" s="562"/>
      <c r="K69" s="562"/>
      <c r="L69" s="562"/>
      <c r="M69" s="562"/>
      <c r="N69" s="562"/>
      <c r="O69" s="562"/>
      <c r="P69" s="562"/>
      <c r="Q69" s="563"/>
    </row>
    <row r="70" spans="1:17" x14ac:dyDescent="0.3">
      <c r="A70" s="558" t="s">
        <v>59</v>
      </c>
      <c r="B70" s="559"/>
      <c r="C70" s="562" t="s">
        <v>432</v>
      </c>
      <c r="D70" s="562"/>
      <c r="E70" s="562"/>
      <c r="F70" s="562"/>
      <c r="G70" s="562"/>
      <c r="H70" s="562"/>
      <c r="I70" s="562"/>
      <c r="J70" s="562"/>
      <c r="K70" s="562"/>
      <c r="L70" s="562"/>
      <c r="M70" s="562"/>
      <c r="N70" s="562"/>
      <c r="O70" s="562"/>
      <c r="P70" s="562"/>
      <c r="Q70" s="563"/>
    </row>
    <row r="71" spans="1:17" x14ac:dyDescent="0.3">
      <c r="A71" s="564" t="s">
        <v>91</v>
      </c>
      <c r="B71" s="565"/>
      <c r="C71" s="703" t="s">
        <v>94</v>
      </c>
      <c r="D71" s="703"/>
      <c r="E71" s="703"/>
      <c r="F71" s="703"/>
      <c r="G71" s="703"/>
      <c r="H71" s="703"/>
      <c r="I71" s="703"/>
      <c r="J71" s="703"/>
      <c r="K71" s="703"/>
      <c r="L71" s="703"/>
      <c r="M71" s="703"/>
      <c r="N71" s="703"/>
      <c r="O71" s="703"/>
      <c r="P71" s="703"/>
      <c r="Q71" s="704"/>
    </row>
    <row r="72" spans="1:17" x14ac:dyDescent="0.3">
      <c r="A72" s="66"/>
      <c r="Q72" s="69"/>
    </row>
    <row r="73" spans="1:17" x14ac:dyDescent="0.3">
      <c r="A73" s="637" t="s">
        <v>85</v>
      </c>
      <c r="B73" s="638"/>
      <c r="C73" s="638"/>
      <c r="D73" s="638"/>
      <c r="E73" s="638"/>
      <c r="F73" s="638"/>
      <c r="G73" s="638"/>
      <c r="H73" s="638"/>
      <c r="I73" s="638"/>
      <c r="J73" s="638"/>
      <c r="K73" s="638"/>
      <c r="L73" s="638"/>
      <c r="M73" s="638"/>
      <c r="N73" s="638"/>
      <c r="O73" s="638"/>
      <c r="P73" s="638"/>
      <c r="Q73" s="639"/>
    </row>
    <row r="74" spans="1:17" x14ac:dyDescent="0.3">
      <c r="A74" s="58" t="s">
        <v>20</v>
      </c>
      <c r="B74" s="59" t="s">
        <v>21</v>
      </c>
      <c r="C74" s="640" t="s">
        <v>22</v>
      </c>
      <c r="D74" s="640"/>
      <c r="E74" s="59" t="s">
        <v>23</v>
      </c>
      <c r="F74" s="640" t="s">
        <v>24</v>
      </c>
      <c r="G74" s="640"/>
      <c r="H74" s="640" t="s">
        <v>25</v>
      </c>
      <c r="I74" s="640"/>
      <c r="J74" s="640" t="s">
        <v>26</v>
      </c>
      <c r="K74" s="640"/>
      <c r="L74" s="640" t="s">
        <v>27</v>
      </c>
      <c r="M74" s="640"/>
      <c r="N74" s="59" t="s">
        <v>28</v>
      </c>
      <c r="O74" s="59" t="s">
        <v>29</v>
      </c>
      <c r="P74" s="59" t="s">
        <v>30</v>
      </c>
      <c r="Q74" s="60" t="s">
        <v>31</v>
      </c>
    </row>
    <row r="75" spans="1:17" x14ac:dyDescent="0.3">
      <c r="A75" s="82"/>
      <c r="B75" s="83"/>
      <c r="C75" s="650"/>
      <c r="D75" s="650"/>
      <c r="E75" s="83"/>
      <c r="F75" s="650"/>
      <c r="G75" s="650"/>
      <c r="H75" s="650"/>
      <c r="I75" s="650"/>
      <c r="J75" s="650"/>
      <c r="K75" s="650"/>
      <c r="L75" s="650"/>
      <c r="M75" s="650"/>
      <c r="N75" s="84"/>
      <c r="O75" s="84"/>
      <c r="P75" s="84"/>
      <c r="Q75" s="85"/>
    </row>
    <row r="76" spans="1:17" x14ac:dyDescent="0.3">
      <c r="A76" s="66"/>
      <c r="O76" s="270" t="s">
        <v>32</v>
      </c>
      <c r="P76" s="792"/>
      <c r="Q76" s="692"/>
    </row>
    <row r="77" spans="1:17" x14ac:dyDescent="0.3">
      <c r="A77" s="66"/>
      <c r="O77" s="270"/>
      <c r="P77" s="124"/>
      <c r="Q77" s="125"/>
    </row>
    <row r="78" spans="1:17" x14ac:dyDescent="0.3">
      <c r="A78" s="794" t="s">
        <v>88</v>
      </c>
      <c r="B78" s="795"/>
      <c r="C78" s="795"/>
      <c r="D78" s="795"/>
      <c r="E78" s="795"/>
      <c r="F78" s="795"/>
      <c r="G78" s="795"/>
      <c r="H78" s="795"/>
      <c r="I78" s="795"/>
      <c r="J78" s="795"/>
      <c r="K78" s="795"/>
      <c r="L78" s="795"/>
      <c r="M78" s="795"/>
      <c r="N78" s="795"/>
      <c r="O78" s="795"/>
      <c r="P78" s="800"/>
      <c r="Q78" s="801"/>
    </row>
    <row r="79" spans="1:17" x14ac:dyDescent="0.3">
      <c r="A79" s="66"/>
      <c r="Q79" s="69"/>
    </row>
    <row r="80" spans="1:17" x14ac:dyDescent="0.3">
      <c r="A80" s="709" t="s">
        <v>83</v>
      </c>
      <c r="B80" s="710"/>
      <c r="C80" s="710"/>
      <c r="D80" s="710"/>
      <c r="E80" s="710"/>
      <c r="F80" s="710"/>
      <c r="G80" s="710"/>
      <c r="H80" s="710"/>
      <c r="I80" s="710"/>
      <c r="J80" s="710"/>
      <c r="K80" s="710"/>
      <c r="L80" s="710"/>
      <c r="M80" s="710"/>
      <c r="N80" s="710"/>
      <c r="O80" s="710"/>
      <c r="P80" s="802">
        <f>(P78/P54)</f>
        <v>0</v>
      </c>
      <c r="Q80" s="803"/>
    </row>
    <row r="81" spans="1:17" x14ac:dyDescent="0.3">
      <c r="A81" s="66"/>
      <c r="Q81" s="69"/>
    </row>
    <row r="82" spans="1:17" x14ac:dyDescent="0.3">
      <c r="A82" s="804" t="s">
        <v>95</v>
      </c>
      <c r="B82" s="805"/>
      <c r="C82" s="805"/>
      <c r="D82" s="808"/>
      <c r="E82" s="808"/>
      <c r="F82" s="808"/>
      <c r="G82" s="808"/>
      <c r="H82" s="808"/>
      <c r="I82" s="808"/>
      <c r="J82" s="808"/>
      <c r="K82" s="808"/>
      <c r="L82" s="808"/>
      <c r="M82" s="808"/>
      <c r="N82" s="808"/>
      <c r="O82" s="808"/>
      <c r="P82" s="808"/>
      <c r="Q82" s="809"/>
    </row>
    <row r="83" spans="1:17" ht="56.25" customHeight="1" x14ac:dyDescent="0.3">
      <c r="A83" s="806"/>
      <c r="B83" s="807"/>
      <c r="C83" s="807"/>
      <c r="D83" s="810"/>
      <c r="E83" s="810"/>
      <c r="F83" s="810"/>
      <c r="G83" s="810"/>
      <c r="H83" s="810"/>
      <c r="I83" s="810"/>
      <c r="J83" s="810"/>
      <c r="K83" s="810"/>
      <c r="L83" s="810"/>
      <c r="M83" s="810"/>
      <c r="N83" s="810"/>
      <c r="O83" s="810"/>
      <c r="P83" s="810"/>
      <c r="Q83" s="811"/>
    </row>
    <row r="84" spans="1:17" x14ac:dyDescent="0.3">
      <c r="A84" s="66"/>
      <c r="Q84" s="69"/>
    </row>
    <row r="85" spans="1:17" x14ac:dyDescent="0.3">
      <c r="A85" s="814" t="s">
        <v>96</v>
      </c>
      <c r="B85" s="815"/>
      <c r="C85" s="815"/>
      <c r="D85" s="815"/>
      <c r="Q85" s="69"/>
    </row>
    <row r="86" spans="1:17" x14ac:dyDescent="0.3">
      <c r="A86" s="66"/>
      <c r="Q86" s="69"/>
    </row>
    <row r="87" spans="1:17" x14ac:dyDescent="0.3">
      <c r="A87" s="66"/>
      <c r="Q87" s="69"/>
    </row>
    <row r="88" spans="1:17" x14ac:dyDescent="0.3">
      <c r="A88" s="322" t="s">
        <v>64</v>
      </c>
      <c r="B88" s="323"/>
      <c r="C88" s="323"/>
      <c r="D88" s="323"/>
      <c r="E88" s="323"/>
      <c r="F88" s="323"/>
      <c r="G88" s="323"/>
      <c r="H88" s="323"/>
      <c r="I88" s="323"/>
      <c r="J88" s="323"/>
      <c r="K88" s="323"/>
      <c r="L88" s="323"/>
      <c r="M88" s="323"/>
      <c r="N88" s="323"/>
      <c r="O88" s="323"/>
      <c r="P88" s="323"/>
      <c r="Q88" s="324"/>
    </row>
    <row r="89" spans="1:17" x14ac:dyDescent="0.3">
      <c r="A89" s="756" t="s">
        <v>65</v>
      </c>
      <c r="B89" s="757" t="s">
        <v>59</v>
      </c>
      <c r="C89" s="816" t="s">
        <v>66</v>
      </c>
      <c r="D89" s="816"/>
      <c r="E89" s="816"/>
      <c r="F89" s="816"/>
      <c r="G89" s="816"/>
      <c r="H89" s="816"/>
      <c r="I89" s="816"/>
      <c r="J89" s="816"/>
      <c r="K89" s="816"/>
      <c r="L89" s="816"/>
      <c r="M89" s="816"/>
      <c r="N89" s="816"/>
      <c r="O89" s="816"/>
      <c r="P89" s="757" t="s">
        <v>80</v>
      </c>
      <c r="Q89" s="764" t="s">
        <v>81</v>
      </c>
    </row>
    <row r="90" spans="1:17" ht="38.25" customHeight="1" x14ac:dyDescent="0.3">
      <c r="A90" s="756"/>
      <c r="B90" s="757"/>
      <c r="C90" s="108" t="s">
        <v>67</v>
      </c>
      <c r="D90" s="108" t="s">
        <v>68</v>
      </c>
      <c r="E90" s="108" t="s">
        <v>69</v>
      </c>
      <c r="F90" s="108" t="s">
        <v>70</v>
      </c>
      <c r="G90" s="108" t="s">
        <v>71</v>
      </c>
      <c r="H90" s="108" t="s">
        <v>72</v>
      </c>
      <c r="I90" s="108" t="s">
        <v>73</v>
      </c>
      <c r="J90" s="108" t="s">
        <v>74</v>
      </c>
      <c r="K90" s="108" t="s">
        <v>75</v>
      </c>
      <c r="L90" s="108" t="s">
        <v>76</v>
      </c>
      <c r="M90" s="108" t="s">
        <v>77</v>
      </c>
      <c r="N90" s="108" t="s">
        <v>78</v>
      </c>
      <c r="O90" s="108" t="s">
        <v>79</v>
      </c>
      <c r="P90" s="757"/>
      <c r="Q90" s="764"/>
    </row>
    <row r="91" spans="1:17" ht="22.5" customHeight="1" x14ac:dyDescent="0.3">
      <c r="A91" s="812" t="s">
        <v>312</v>
      </c>
      <c r="B91" s="546"/>
      <c r="C91" s="154" t="s">
        <v>98</v>
      </c>
      <c r="D91" s="175"/>
      <c r="E91" s="176"/>
      <c r="F91" s="276">
        <v>290483.52</v>
      </c>
      <c r="G91" s="176"/>
      <c r="H91" s="176"/>
      <c r="I91" s="301">
        <f>+F91</f>
        <v>290483.52</v>
      </c>
      <c r="J91" s="176"/>
      <c r="K91" s="177"/>
      <c r="L91" s="177"/>
      <c r="M91" s="177"/>
      <c r="N91" s="177"/>
      <c r="O91" s="177"/>
      <c r="P91" s="310">
        <f>+I91</f>
        <v>290483.52</v>
      </c>
      <c r="Q91" s="813">
        <f>+F92/F91</f>
        <v>0.31642848447994565</v>
      </c>
    </row>
    <row r="92" spans="1:17" ht="22.5" customHeight="1" x14ac:dyDescent="0.3">
      <c r="A92" s="812"/>
      <c r="B92" s="546"/>
      <c r="C92" s="118" t="s">
        <v>97</v>
      </c>
      <c r="D92" s="169"/>
      <c r="E92" s="49"/>
      <c r="F92" s="147">
        <v>91917.26</v>
      </c>
      <c r="G92" s="49"/>
      <c r="H92" s="49"/>
      <c r="I92" s="307">
        <v>163029.99</v>
      </c>
      <c r="J92" s="49"/>
      <c r="K92" s="72"/>
      <c r="L92" s="72"/>
      <c r="M92" s="72"/>
      <c r="N92" s="72"/>
      <c r="O92" s="72"/>
      <c r="P92" s="311">
        <f t="shared" ref="P92:P126" si="0">+I92</f>
        <v>163029.99</v>
      </c>
      <c r="Q92" s="813"/>
    </row>
    <row r="93" spans="1:17" ht="20.25" customHeight="1" x14ac:dyDescent="0.3">
      <c r="A93" s="812" t="s">
        <v>282</v>
      </c>
      <c r="B93" s="546"/>
      <c r="C93" s="154" t="s">
        <v>98</v>
      </c>
      <c r="D93" s="175"/>
      <c r="E93" s="176"/>
      <c r="F93" s="276">
        <v>98601.12</v>
      </c>
      <c r="G93" s="176"/>
      <c r="H93" s="176"/>
      <c r="I93" s="301">
        <f>+F93</f>
        <v>98601.12</v>
      </c>
      <c r="J93" s="176"/>
      <c r="K93" s="177"/>
      <c r="L93" s="177"/>
      <c r="M93" s="177"/>
      <c r="N93" s="177"/>
      <c r="O93" s="177"/>
      <c r="P93" s="310">
        <f t="shared" si="0"/>
        <v>98601.12</v>
      </c>
      <c r="Q93" s="813">
        <f>+P94/P93</f>
        <v>0.21245468611309892</v>
      </c>
    </row>
    <row r="94" spans="1:17" ht="20.25" customHeight="1" x14ac:dyDescent="0.3">
      <c r="A94" s="812"/>
      <c r="B94" s="546"/>
      <c r="C94" s="118" t="s">
        <v>97</v>
      </c>
      <c r="D94" s="169"/>
      <c r="E94" s="49"/>
      <c r="F94" s="147">
        <v>10317.07</v>
      </c>
      <c r="G94" s="49"/>
      <c r="H94" s="49"/>
      <c r="I94" s="307">
        <v>20948.27</v>
      </c>
      <c r="J94" s="49"/>
      <c r="K94" s="72"/>
      <c r="L94" s="72"/>
      <c r="M94" s="72"/>
      <c r="N94" s="72"/>
      <c r="O94" s="72"/>
      <c r="P94" s="311">
        <f t="shared" si="0"/>
        <v>20948.27</v>
      </c>
      <c r="Q94" s="813"/>
    </row>
    <row r="95" spans="1:17" ht="14.25" customHeight="1" x14ac:dyDescent="0.3">
      <c r="A95" s="812" t="s">
        <v>283</v>
      </c>
      <c r="B95" s="546"/>
      <c r="C95" s="154" t="s">
        <v>98</v>
      </c>
      <c r="D95" s="175"/>
      <c r="E95" s="176"/>
      <c r="F95" s="276">
        <v>23206.2</v>
      </c>
      <c r="G95" s="176"/>
      <c r="H95" s="176"/>
      <c r="I95" s="301">
        <f>+F95</f>
        <v>23206.2</v>
      </c>
      <c r="J95" s="176"/>
      <c r="K95" s="177"/>
      <c r="L95" s="177"/>
      <c r="M95" s="177"/>
      <c r="N95" s="177"/>
      <c r="O95" s="177"/>
      <c r="P95" s="310">
        <f t="shared" si="0"/>
        <v>23206.2</v>
      </c>
      <c r="Q95" s="813">
        <f>+P95/P94</f>
        <v>1.107785989010071</v>
      </c>
    </row>
    <row r="96" spans="1:17" ht="14.25" customHeight="1" x14ac:dyDescent="0.3">
      <c r="A96" s="812"/>
      <c r="B96" s="546"/>
      <c r="C96" s="118" t="s">
        <v>97</v>
      </c>
      <c r="D96" s="169"/>
      <c r="E96" s="49"/>
      <c r="F96" s="147">
        <v>7359</v>
      </c>
      <c r="G96" s="49"/>
      <c r="H96" s="49"/>
      <c r="I96" s="307">
        <v>15022.35</v>
      </c>
      <c r="J96" s="49"/>
      <c r="K96" s="72"/>
      <c r="L96" s="72"/>
      <c r="M96" s="72"/>
      <c r="N96" s="72"/>
      <c r="O96" s="72"/>
      <c r="P96" s="311">
        <f t="shared" si="0"/>
        <v>15022.35</v>
      </c>
      <c r="Q96" s="813"/>
    </row>
    <row r="97" spans="1:17" ht="16.5" customHeight="1" x14ac:dyDescent="0.3">
      <c r="A97" s="812" t="s">
        <v>286</v>
      </c>
      <c r="B97" s="546"/>
      <c r="C97" s="154" t="s">
        <v>98</v>
      </c>
      <c r="D97" s="175"/>
      <c r="E97" s="176"/>
      <c r="F97" s="276">
        <v>6854.52</v>
      </c>
      <c r="G97" s="176"/>
      <c r="H97" s="176"/>
      <c r="I97" s="301">
        <f>+F97</f>
        <v>6854.52</v>
      </c>
      <c r="J97" s="176"/>
      <c r="K97" s="177"/>
      <c r="L97" s="177"/>
      <c r="M97" s="177"/>
      <c r="N97" s="177"/>
      <c r="O97" s="177"/>
      <c r="P97" s="310">
        <f t="shared" si="0"/>
        <v>6854.52</v>
      </c>
      <c r="Q97" s="813">
        <f>+P98/P97</f>
        <v>2.210525317600649</v>
      </c>
    </row>
    <row r="98" spans="1:17" ht="16.5" customHeight="1" x14ac:dyDescent="0.3">
      <c r="A98" s="812"/>
      <c r="B98" s="546"/>
      <c r="C98" s="118" t="s">
        <v>97</v>
      </c>
      <c r="D98" s="169"/>
      <c r="E98" s="49"/>
      <c r="F98" s="147">
        <v>4344.8</v>
      </c>
      <c r="G98" s="49"/>
      <c r="H98" s="49"/>
      <c r="I98" s="307">
        <v>15152.09</v>
      </c>
      <c r="J98" s="49"/>
      <c r="K98" s="72"/>
      <c r="L98" s="72"/>
      <c r="M98" s="72"/>
      <c r="N98" s="72"/>
      <c r="O98" s="72"/>
      <c r="P98" s="311">
        <f t="shared" si="0"/>
        <v>15152.09</v>
      </c>
      <c r="Q98" s="813"/>
    </row>
    <row r="99" spans="1:17" ht="15.75" customHeight="1" x14ac:dyDescent="0.3">
      <c r="A99" s="825" t="s">
        <v>357</v>
      </c>
      <c r="B99" s="49"/>
      <c r="C99" s="154" t="s">
        <v>98</v>
      </c>
      <c r="D99" s="175"/>
      <c r="E99" s="176"/>
      <c r="F99" s="276">
        <v>207.6</v>
      </c>
      <c r="G99" s="176"/>
      <c r="H99" s="176"/>
      <c r="I99" s="301">
        <f>+F99</f>
        <v>207.6</v>
      </c>
      <c r="J99" s="176"/>
      <c r="K99" s="177"/>
      <c r="L99" s="177"/>
      <c r="M99" s="177"/>
      <c r="N99" s="177"/>
      <c r="O99" s="177"/>
      <c r="P99" s="310">
        <f t="shared" si="0"/>
        <v>207.6</v>
      </c>
      <c r="Q99" s="827">
        <f>+P100/P99</f>
        <v>2.1941714836223505</v>
      </c>
    </row>
    <row r="100" spans="1:17" ht="15.75" customHeight="1" x14ac:dyDescent="0.3">
      <c r="A100" s="826"/>
      <c r="B100" s="49"/>
      <c r="C100" s="118" t="s">
        <v>97</v>
      </c>
      <c r="D100" s="169"/>
      <c r="E100" s="49"/>
      <c r="F100" s="147">
        <v>0</v>
      </c>
      <c r="G100" s="49"/>
      <c r="H100" s="49"/>
      <c r="I100" s="307">
        <v>455.51</v>
      </c>
      <c r="J100" s="49"/>
      <c r="K100" s="72"/>
      <c r="L100" s="72"/>
      <c r="M100" s="72"/>
      <c r="N100" s="72"/>
      <c r="O100" s="72"/>
      <c r="P100" s="311">
        <f t="shared" si="0"/>
        <v>455.51</v>
      </c>
      <c r="Q100" s="828"/>
    </row>
    <row r="101" spans="1:17" ht="15.75" customHeight="1" x14ac:dyDescent="0.3">
      <c r="A101" s="825" t="s">
        <v>403</v>
      </c>
      <c r="B101" s="49"/>
      <c r="C101" s="154" t="s">
        <v>98</v>
      </c>
      <c r="D101" s="175"/>
      <c r="E101" s="176"/>
      <c r="F101" s="276">
        <v>1780.32</v>
      </c>
      <c r="G101" s="176"/>
      <c r="H101" s="176"/>
      <c r="I101" s="301">
        <f>+F101</f>
        <v>1780.32</v>
      </c>
      <c r="J101" s="176"/>
      <c r="K101" s="177"/>
      <c r="L101" s="177"/>
      <c r="M101" s="177"/>
      <c r="N101" s="177"/>
      <c r="O101" s="177"/>
      <c r="P101" s="310">
        <f t="shared" si="0"/>
        <v>1780.32</v>
      </c>
      <c r="Q101" s="827">
        <f>+P102/P101</f>
        <v>0</v>
      </c>
    </row>
    <row r="102" spans="1:17" ht="15.75" customHeight="1" x14ac:dyDescent="0.3">
      <c r="A102" s="826"/>
      <c r="B102" s="49"/>
      <c r="C102" s="118" t="s">
        <v>97</v>
      </c>
      <c r="D102" s="169"/>
      <c r="E102" s="49"/>
      <c r="F102" s="147">
        <v>0</v>
      </c>
      <c r="G102" s="49"/>
      <c r="H102" s="49"/>
      <c r="I102" s="307">
        <v>0</v>
      </c>
      <c r="J102" s="49"/>
      <c r="K102" s="72"/>
      <c r="L102" s="72"/>
      <c r="M102" s="72"/>
      <c r="N102" s="72"/>
      <c r="O102" s="72"/>
      <c r="P102" s="311">
        <f t="shared" si="0"/>
        <v>0</v>
      </c>
      <c r="Q102" s="828"/>
    </row>
    <row r="103" spans="1:17" ht="15.75" customHeight="1" x14ac:dyDescent="0.3">
      <c r="A103" s="825" t="s">
        <v>291</v>
      </c>
      <c r="B103" s="49"/>
      <c r="C103" s="154" t="s">
        <v>98</v>
      </c>
      <c r="D103" s="175"/>
      <c r="E103" s="176"/>
      <c r="F103" s="276">
        <v>5843554.7999999998</v>
      </c>
      <c r="G103" s="176"/>
      <c r="H103" s="176"/>
      <c r="I103" s="301">
        <f>+F103</f>
        <v>5843554.7999999998</v>
      </c>
      <c r="J103" s="176"/>
      <c r="K103" s="177"/>
      <c r="L103" s="177"/>
      <c r="M103" s="177"/>
      <c r="N103" s="177"/>
      <c r="O103" s="177"/>
      <c r="P103" s="310">
        <f t="shared" si="0"/>
        <v>5843554.7999999998</v>
      </c>
      <c r="Q103" s="829">
        <f>+P104/P103</f>
        <v>0.27758503094725834</v>
      </c>
    </row>
    <row r="104" spans="1:17" ht="15.75" customHeight="1" x14ac:dyDescent="0.3">
      <c r="A104" s="826"/>
      <c r="B104" s="49"/>
      <c r="C104" s="118" t="s">
        <v>97</v>
      </c>
      <c r="D104" s="169"/>
      <c r="E104" s="49"/>
      <c r="F104" s="147">
        <v>814379.91</v>
      </c>
      <c r="G104" s="49"/>
      <c r="H104" s="49"/>
      <c r="I104" s="307">
        <v>1622083.34</v>
      </c>
      <c r="J104" s="49"/>
      <c r="K104" s="72"/>
      <c r="L104" s="72"/>
      <c r="M104" s="72"/>
      <c r="N104" s="72"/>
      <c r="O104" s="72"/>
      <c r="P104" s="311">
        <f t="shared" si="0"/>
        <v>1622083.34</v>
      </c>
      <c r="Q104" s="830"/>
    </row>
    <row r="105" spans="1:17" ht="29.25" customHeight="1" x14ac:dyDescent="0.3">
      <c r="A105" s="825" t="s">
        <v>294</v>
      </c>
      <c r="B105" s="49"/>
      <c r="C105" s="154" t="s">
        <v>98</v>
      </c>
      <c r="D105" s="175"/>
      <c r="E105" s="176"/>
      <c r="F105" s="276">
        <v>68880.960000000006</v>
      </c>
      <c r="G105" s="176"/>
      <c r="H105" s="176"/>
      <c r="I105" s="301">
        <f>+F105</f>
        <v>68880.960000000006</v>
      </c>
      <c r="J105" s="176"/>
      <c r="K105" s="177"/>
      <c r="L105" s="177"/>
      <c r="M105" s="177"/>
      <c r="N105" s="177"/>
      <c r="O105" s="177"/>
      <c r="P105" s="310">
        <f t="shared" si="0"/>
        <v>68880.960000000006</v>
      </c>
      <c r="Q105" s="827">
        <f>+P106/P105</f>
        <v>0.1077946648827194</v>
      </c>
    </row>
    <row r="106" spans="1:17" ht="29.25" customHeight="1" x14ac:dyDescent="0.3">
      <c r="A106" s="826"/>
      <c r="B106" s="49"/>
      <c r="C106" s="118" t="s">
        <v>97</v>
      </c>
      <c r="D106" s="169"/>
      <c r="E106" s="49"/>
      <c r="F106" s="147">
        <v>0</v>
      </c>
      <c r="G106" s="49"/>
      <c r="H106" s="49"/>
      <c r="I106" s="302">
        <v>7425</v>
      </c>
      <c r="J106" s="49"/>
      <c r="K106" s="72"/>
      <c r="L106" s="72"/>
      <c r="M106" s="72"/>
      <c r="N106" s="72"/>
      <c r="O106" s="72"/>
      <c r="P106" s="311">
        <f t="shared" si="0"/>
        <v>7425</v>
      </c>
      <c r="Q106" s="828"/>
    </row>
    <row r="107" spans="1:17" ht="21" customHeight="1" x14ac:dyDescent="0.3">
      <c r="A107" s="825" t="s">
        <v>296</v>
      </c>
      <c r="B107" s="49"/>
      <c r="C107" s="154" t="s">
        <v>98</v>
      </c>
      <c r="D107" s="175"/>
      <c r="E107" s="176"/>
      <c r="F107" s="276">
        <v>42642.720000000001</v>
      </c>
      <c r="G107" s="176"/>
      <c r="H107" s="176"/>
      <c r="I107" s="301">
        <f>+F107</f>
        <v>42642.720000000001</v>
      </c>
      <c r="J107" s="176"/>
      <c r="K107" s="177"/>
      <c r="L107" s="177"/>
      <c r="M107" s="177"/>
      <c r="N107" s="177"/>
      <c r="O107" s="177"/>
      <c r="P107" s="310">
        <f t="shared" si="0"/>
        <v>42642.720000000001</v>
      </c>
      <c r="Q107" s="827">
        <f>+P108/P107</f>
        <v>0.1254708892866121</v>
      </c>
    </row>
    <row r="108" spans="1:17" ht="21" customHeight="1" x14ac:dyDescent="0.3">
      <c r="A108" s="826"/>
      <c r="B108" s="49"/>
      <c r="C108" s="118" t="s">
        <v>97</v>
      </c>
      <c r="D108" s="169"/>
      <c r="E108" s="49"/>
      <c r="F108" s="147">
        <v>978.45</v>
      </c>
      <c r="G108" s="49"/>
      <c r="H108" s="49"/>
      <c r="I108" s="302">
        <v>5350.42</v>
      </c>
      <c r="J108" s="49"/>
      <c r="K108" s="72"/>
      <c r="L108" s="72"/>
      <c r="M108" s="72"/>
      <c r="N108" s="72"/>
      <c r="O108" s="72"/>
      <c r="P108" s="311">
        <f t="shared" si="0"/>
        <v>5350.42</v>
      </c>
      <c r="Q108" s="828"/>
    </row>
    <row r="109" spans="1:17" ht="15.75" customHeight="1" x14ac:dyDescent="0.3">
      <c r="A109" s="825" t="s">
        <v>297</v>
      </c>
      <c r="B109" s="49"/>
      <c r="C109" s="154" t="s">
        <v>98</v>
      </c>
      <c r="D109" s="175"/>
      <c r="E109" s="176"/>
      <c r="F109" s="276">
        <v>68476.320000000007</v>
      </c>
      <c r="G109" s="176"/>
      <c r="H109" s="176"/>
      <c r="I109" s="301">
        <f>+F109</f>
        <v>68476.320000000007</v>
      </c>
      <c r="J109" s="176"/>
      <c r="K109" s="177"/>
      <c r="L109" s="177"/>
      <c r="M109" s="177"/>
      <c r="N109" s="177"/>
      <c r="O109" s="177"/>
      <c r="P109" s="310">
        <f t="shared" si="0"/>
        <v>68476.320000000007</v>
      </c>
      <c r="Q109" s="827">
        <f t="shared" ref="Q109" si="1">+P110/P109</f>
        <v>0.33644930101383952</v>
      </c>
    </row>
    <row r="110" spans="1:17" ht="15.75" customHeight="1" x14ac:dyDescent="0.3">
      <c r="A110" s="826"/>
      <c r="B110" s="49"/>
      <c r="C110" s="118" t="s">
        <v>97</v>
      </c>
      <c r="D110" s="169"/>
      <c r="E110" s="49"/>
      <c r="F110" s="147">
        <v>5174.17</v>
      </c>
      <c r="G110" s="49"/>
      <c r="H110" s="49"/>
      <c r="I110" s="302">
        <v>23038.81</v>
      </c>
      <c r="J110" s="49"/>
      <c r="K110" s="72"/>
      <c r="L110" s="72"/>
      <c r="M110" s="72"/>
      <c r="N110" s="72"/>
      <c r="O110" s="72"/>
      <c r="P110" s="311">
        <f t="shared" si="0"/>
        <v>23038.81</v>
      </c>
      <c r="Q110" s="828"/>
    </row>
    <row r="111" spans="1:17" ht="14.25" customHeight="1" x14ac:dyDescent="0.3">
      <c r="A111" s="825" t="s">
        <v>358</v>
      </c>
      <c r="B111" s="49"/>
      <c r="C111" s="154" t="s">
        <v>98</v>
      </c>
      <c r="D111" s="175"/>
      <c r="E111" s="176"/>
      <c r="F111" s="276">
        <v>44079.6</v>
      </c>
      <c r="G111" s="176"/>
      <c r="H111" s="176"/>
      <c r="I111" s="301">
        <f>+F111</f>
        <v>44079.6</v>
      </c>
      <c r="J111" s="176"/>
      <c r="K111" s="177"/>
      <c r="L111" s="177"/>
      <c r="M111" s="177"/>
      <c r="N111" s="177"/>
      <c r="O111" s="177"/>
      <c r="P111" s="310">
        <f t="shared" si="0"/>
        <v>44079.6</v>
      </c>
      <c r="Q111" s="827">
        <f t="shared" ref="Q111" si="2">+P112/P111</f>
        <v>0.44554170183032515</v>
      </c>
    </row>
    <row r="112" spans="1:17" ht="14.25" customHeight="1" x14ac:dyDescent="0.3">
      <c r="A112" s="826"/>
      <c r="B112" s="49"/>
      <c r="C112" s="118" t="s">
        <v>97</v>
      </c>
      <c r="D112" s="169"/>
      <c r="E112" s="49"/>
      <c r="F112" s="147">
        <v>14669.28</v>
      </c>
      <c r="G112" s="49"/>
      <c r="H112" s="49"/>
      <c r="I112" s="302">
        <v>19639.3</v>
      </c>
      <c r="J112" s="49"/>
      <c r="K112" s="72"/>
      <c r="L112" s="72"/>
      <c r="M112" s="72"/>
      <c r="N112" s="72"/>
      <c r="O112" s="72"/>
      <c r="P112" s="311">
        <f t="shared" si="0"/>
        <v>19639.3</v>
      </c>
      <c r="Q112" s="828"/>
    </row>
    <row r="113" spans="1:17" ht="14.25" customHeight="1" x14ac:dyDescent="0.3">
      <c r="A113" s="825" t="s">
        <v>194</v>
      </c>
      <c r="B113" s="49"/>
      <c r="C113" s="154" t="s">
        <v>98</v>
      </c>
      <c r="D113" s="175"/>
      <c r="E113" s="176"/>
      <c r="F113" s="276">
        <v>55494.86</v>
      </c>
      <c r="G113" s="176"/>
      <c r="H113" s="176"/>
      <c r="I113" s="301">
        <f>+F113</f>
        <v>55494.86</v>
      </c>
      <c r="J113" s="176"/>
      <c r="K113" s="177"/>
      <c r="L113" s="177"/>
      <c r="M113" s="177"/>
      <c r="N113" s="177"/>
      <c r="O113" s="177"/>
      <c r="P113" s="310">
        <f t="shared" si="0"/>
        <v>55494.86</v>
      </c>
      <c r="Q113" s="827">
        <f t="shared" ref="Q113" si="3">+P114/P113</f>
        <v>0.514203117189592</v>
      </c>
    </row>
    <row r="114" spans="1:17" ht="14.25" customHeight="1" x14ac:dyDescent="0.3">
      <c r="A114" s="826"/>
      <c r="B114" s="49"/>
      <c r="C114" s="118" t="s">
        <v>97</v>
      </c>
      <c r="D114" s="169"/>
      <c r="E114" s="49"/>
      <c r="F114" s="147">
        <v>14245.82</v>
      </c>
      <c r="G114" s="49"/>
      <c r="H114" s="49"/>
      <c r="I114" s="302">
        <v>28535.63</v>
      </c>
      <c r="J114" s="49"/>
      <c r="K114" s="72"/>
      <c r="L114" s="72"/>
      <c r="M114" s="72"/>
      <c r="N114" s="72"/>
      <c r="O114" s="72"/>
      <c r="P114" s="311">
        <f t="shared" si="0"/>
        <v>28535.63</v>
      </c>
      <c r="Q114" s="828"/>
    </row>
    <row r="115" spans="1:17" ht="14.25" customHeight="1" x14ac:dyDescent="0.3">
      <c r="A115" s="825" t="s">
        <v>359</v>
      </c>
      <c r="B115" s="49"/>
      <c r="C115" s="154" t="s">
        <v>98</v>
      </c>
      <c r="D115" s="175"/>
      <c r="E115" s="176"/>
      <c r="F115" s="276">
        <v>1248919.3700000001</v>
      </c>
      <c r="G115" s="176"/>
      <c r="H115" s="176"/>
      <c r="I115" s="301">
        <f>+F115</f>
        <v>1248919.3700000001</v>
      </c>
      <c r="J115" s="176"/>
      <c r="K115" s="177"/>
      <c r="L115" s="177"/>
      <c r="M115" s="177"/>
      <c r="N115" s="177"/>
      <c r="O115" s="177"/>
      <c r="P115" s="310">
        <f t="shared" si="0"/>
        <v>1248919.3700000001</v>
      </c>
      <c r="Q115" s="827">
        <f t="shared" ref="Q115" si="4">+P116/P115</f>
        <v>0.38100062456393796</v>
      </c>
    </row>
    <row r="116" spans="1:17" ht="14.25" customHeight="1" x14ac:dyDescent="0.3">
      <c r="A116" s="826"/>
      <c r="B116" s="49"/>
      <c r="C116" s="118" t="s">
        <v>97</v>
      </c>
      <c r="D116" s="169"/>
      <c r="E116" s="49"/>
      <c r="F116" s="147">
        <v>237919.53</v>
      </c>
      <c r="G116" s="49"/>
      <c r="H116" s="49"/>
      <c r="I116" s="302">
        <v>475839.06</v>
      </c>
      <c r="J116" s="49"/>
      <c r="K116" s="72"/>
      <c r="L116" s="72"/>
      <c r="M116" s="72"/>
      <c r="N116" s="72"/>
      <c r="O116" s="72"/>
      <c r="P116" s="311">
        <f t="shared" si="0"/>
        <v>475839.06</v>
      </c>
      <c r="Q116" s="828"/>
    </row>
    <row r="117" spans="1:17" ht="20.25" customHeight="1" x14ac:dyDescent="0.3">
      <c r="A117" s="825" t="s">
        <v>301</v>
      </c>
      <c r="B117" s="49"/>
      <c r="C117" s="154" t="s">
        <v>98</v>
      </c>
      <c r="D117" s="175"/>
      <c r="E117" s="176"/>
      <c r="F117" s="276">
        <v>967906.56</v>
      </c>
      <c r="G117" s="176"/>
      <c r="H117" s="176"/>
      <c r="I117" s="301">
        <f>+F117</f>
        <v>967906.56</v>
      </c>
      <c r="J117" s="176"/>
      <c r="K117" s="177"/>
      <c r="L117" s="177"/>
      <c r="M117" s="177"/>
      <c r="N117" s="177"/>
      <c r="O117" s="177"/>
      <c r="P117" s="310">
        <f t="shared" si="0"/>
        <v>967906.56</v>
      </c>
      <c r="Q117" s="827">
        <f t="shared" ref="Q117" si="5">+P118/P117</f>
        <v>0.22343098904092559</v>
      </c>
    </row>
    <row r="118" spans="1:17" ht="20.25" customHeight="1" x14ac:dyDescent="0.3">
      <c r="A118" s="826"/>
      <c r="B118" s="49"/>
      <c r="C118" s="118" t="s">
        <v>97</v>
      </c>
      <c r="D118" s="169"/>
      <c r="E118" s="49"/>
      <c r="F118" s="147">
        <v>74786.559999999998</v>
      </c>
      <c r="G118" s="49"/>
      <c r="H118" s="49"/>
      <c r="I118" s="302">
        <v>216260.32</v>
      </c>
      <c r="J118" s="49"/>
      <c r="K118" s="72"/>
      <c r="L118" s="72"/>
      <c r="M118" s="72"/>
      <c r="N118" s="72"/>
      <c r="O118" s="72"/>
      <c r="P118" s="311">
        <f t="shared" si="0"/>
        <v>216260.32</v>
      </c>
      <c r="Q118" s="828"/>
    </row>
    <row r="119" spans="1:17" ht="15" customHeight="1" x14ac:dyDescent="0.3">
      <c r="A119" s="825" t="s">
        <v>280</v>
      </c>
      <c r="B119" s="49"/>
      <c r="C119" s="154" t="s">
        <v>98</v>
      </c>
      <c r="D119" s="175"/>
      <c r="E119" s="176"/>
      <c r="F119" s="276">
        <v>0</v>
      </c>
      <c r="G119" s="176"/>
      <c r="H119" s="176"/>
      <c r="I119" s="301">
        <f>+F119</f>
        <v>0</v>
      </c>
      <c r="J119" s="176"/>
      <c r="K119" s="177"/>
      <c r="L119" s="177"/>
      <c r="M119" s="177"/>
      <c r="N119" s="177"/>
      <c r="O119" s="177"/>
      <c r="P119" s="310">
        <f t="shared" si="0"/>
        <v>0</v>
      </c>
      <c r="Q119" s="827" t="s">
        <v>293</v>
      </c>
    </row>
    <row r="120" spans="1:17" ht="15" customHeight="1" x14ac:dyDescent="0.3">
      <c r="A120" s="826"/>
      <c r="B120" s="49"/>
      <c r="C120" s="118" t="s">
        <v>97</v>
      </c>
      <c r="D120" s="169"/>
      <c r="E120" s="49"/>
      <c r="F120" s="147">
        <v>606831.37</v>
      </c>
      <c r="G120" s="49"/>
      <c r="H120" s="49"/>
      <c r="I120" s="302">
        <v>1644554.41</v>
      </c>
      <c r="J120" s="49"/>
      <c r="K120" s="72"/>
      <c r="L120" s="72"/>
      <c r="M120" s="72"/>
      <c r="N120" s="72"/>
      <c r="O120" s="72"/>
      <c r="P120" s="311">
        <f t="shared" si="0"/>
        <v>1644554.41</v>
      </c>
      <c r="Q120" s="828"/>
    </row>
    <row r="121" spans="1:17" ht="15" customHeight="1" x14ac:dyDescent="0.3">
      <c r="A121" s="825" t="s">
        <v>303</v>
      </c>
      <c r="B121" s="49"/>
      <c r="C121" s="154" t="s">
        <v>98</v>
      </c>
      <c r="D121" s="175"/>
      <c r="E121" s="176"/>
      <c r="F121" s="276">
        <v>37282.44</v>
      </c>
      <c r="G121" s="176"/>
      <c r="H121" s="176"/>
      <c r="I121" s="301">
        <f>+F121</f>
        <v>37282.44</v>
      </c>
      <c r="J121" s="176"/>
      <c r="K121" s="177"/>
      <c r="L121" s="177"/>
      <c r="M121" s="177"/>
      <c r="N121" s="177"/>
      <c r="O121" s="177"/>
      <c r="P121" s="310">
        <f t="shared" si="0"/>
        <v>37282.44</v>
      </c>
      <c r="Q121" s="827">
        <f t="shared" ref="Q121" si="6">+P122/P121</f>
        <v>0.74620920733728802</v>
      </c>
    </row>
    <row r="122" spans="1:17" ht="15" customHeight="1" x14ac:dyDescent="0.3">
      <c r="A122" s="826"/>
      <c r="B122" s="49"/>
      <c r="C122" s="118" t="s">
        <v>97</v>
      </c>
      <c r="D122" s="169"/>
      <c r="E122" s="49"/>
      <c r="F122" s="147">
        <v>19730.5</v>
      </c>
      <c r="G122" s="49"/>
      <c r="H122" s="49"/>
      <c r="I122" s="302">
        <v>27820.5</v>
      </c>
      <c r="J122" s="49"/>
      <c r="K122" s="72"/>
      <c r="L122" s="72"/>
      <c r="M122" s="72"/>
      <c r="N122" s="72"/>
      <c r="O122" s="72"/>
      <c r="P122" s="311">
        <f t="shared" si="0"/>
        <v>27820.5</v>
      </c>
      <c r="Q122" s="828"/>
    </row>
    <row r="123" spans="1:17" ht="15" customHeight="1" x14ac:dyDescent="0.3">
      <c r="A123" s="825" t="s">
        <v>306</v>
      </c>
      <c r="B123" s="49"/>
      <c r="C123" s="154" t="s">
        <v>98</v>
      </c>
      <c r="D123" s="175"/>
      <c r="E123" s="176"/>
      <c r="F123" s="276">
        <v>1492129.04</v>
      </c>
      <c r="G123" s="176"/>
      <c r="H123" s="176"/>
      <c r="I123" s="301">
        <f>+F123</f>
        <v>1492129.04</v>
      </c>
      <c r="J123" s="176"/>
      <c r="K123" s="177"/>
      <c r="L123" s="177"/>
      <c r="M123" s="177"/>
      <c r="N123" s="177"/>
      <c r="O123" s="177"/>
      <c r="P123" s="310">
        <f t="shared" si="0"/>
        <v>1492129.04</v>
      </c>
      <c r="Q123" s="827">
        <f t="shared" ref="Q123" si="7">+P124/P123</f>
        <v>0.39158528139094456</v>
      </c>
    </row>
    <row r="124" spans="1:17" ht="15" customHeight="1" x14ac:dyDescent="0.3">
      <c r="A124" s="826"/>
      <c r="B124" s="49"/>
      <c r="C124" s="118" t="s">
        <v>97</v>
      </c>
      <c r="D124" s="169"/>
      <c r="E124" s="49"/>
      <c r="F124" s="147">
        <v>232579.46</v>
      </c>
      <c r="G124" s="49"/>
      <c r="H124" s="49"/>
      <c r="I124" s="302">
        <v>584295.77</v>
      </c>
      <c r="J124" s="49"/>
      <c r="K124" s="72"/>
      <c r="L124" s="72"/>
      <c r="M124" s="72"/>
      <c r="N124" s="72"/>
      <c r="O124" s="72"/>
      <c r="P124" s="311">
        <f t="shared" si="0"/>
        <v>584295.77</v>
      </c>
      <c r="Q124" s="828"/>
    </row>
    <row r="125" spans="1:17" ht="15" customHeight="1" x14ac:dyDescent="0.3">
      <c r="A125" s="825" t="s">
        <v>309</v>
      </c>
      <c r="B125" s="49"/>
      <c r="C125" s="154" t="s">
        <v>98</v>
      </c>
      <c r="D125" s="175"/>
      <c r="E125" s="176"/>
      <c r="F125" s="276">
        <v>27520.080000000002</v>
      </c>
      <c r="G125" s="176"/>
      <c r="H125" s="176"/>
      <c r="I125" s="301">
        <f>+F125</f>
        <v>27520.080000000002</v>
      </c>
      <c r="J125" s="176"/>
      <c r="K125" s="177"/>
      <c r="L125" s="177"/>
      <c r="M125" s="177"/>
      <c r="N125" s="177"/>
      <c r="O125" s="177"/>
      <c r="P125" s="310">
        <f t="shared" si="0"/>
        <v>27520.080000000002</v>
      </c>
      <c r="Q125" s="827">
        <f t="shared" ref="Q125" si="8">+P126/P125</f>
        <v>0</v>
      </c>
    </row>
    <row r="126" spans="1:17" ht="15" customHeight="1" x14ac:dyDescent="0.3">
      <c r="A126" s="826"/>
      <c r="B126" s="49"/>
      <c r="C126" s="118" t="s">
        <v>97</v>
      </c>
      <c r="D126" s="169"/>
      <c r="E126" s="49"/>
      <c r="F126" s="147">
        <v>0</v>
      </c>
      <c r="G126" s="49"/>
      <c r="H126" s="49"/>
      <c r="I126" s="302">
        <v>0</v>
      </c>
      <c r="J126" s="49"/>
      <c r="K126" s="72"/>
      <c r="L126" s="72"/>
      <c r="M126" s="72"/>
      <c r="N126" s="72"/>
      <c r="O126" s="72"/>
      <c r="P126" s="311">
        <f t="shared" si="0"/>
        <v>0</v>
      </c>
      <c r="Q126" s="828"/>
    </row>
    <row r="127" spans="1:17" ht="21" customHeight="1" x14ac:dyDescent="0.3">
      <c r="A127" s="283"/>
      <c r="B127" s="172"/>
      <c r="C127" s="180"/>
      <c r="D127" s="181"/>
      <c r="E127" s="172"/>
      <c r="F127" s="182"/>
      <c r="G127" s="172"/>
      <c r="H127" s="172"/>
      <c r="I127" s="172"/>
      <c r="J127" s="172"/>
      <c r="K127" s="183"/>
      <c r="L127" s="183"/>
      <c r="M127" s="183"/>
      <c r="N127" s="183"/>
      <c r="O127" s="183"/>
      <c r="P127" s="184"/>
      <c r="Q127" s="284"/>
    </row>
    <row r="128" spans="1:17" ht="26.25" customHeight="1" x14ac:dyDescent="0.3">
      <c r="A128" s="831" t="s">
        <v>281</v>
      </c>
      <c r="B128" s="835"/>
      <c r="C128" s="186" t="s">
        <v>98</v>
      </c>
      <c r="D128" s="187"/>
      <c r="E128" s="185"/>
      <c r="F128" s="219">
        <f>+F91+F93+F95+F97+F99+F101+F103+F105+F107+F109+F111+F113+F115+F117+F119+F121+F123+F125</f>
        <v>10318020.029999999</v>
      </c>
      <c r="G128" s="185"/>
      <c r="H128" s="185"/>
      <c r="I128" s="308">
        <f>+I91+I93+I95+I97+I99+I101+I103+I105+I107+I109+I111+I113+I115+I117+I119+I121+I123+I125</f>
        <v>10318020.029999999</v>
      </c>
      <c r="J128" s="185"/>
      <c r="K128" s="188"/>
      <c r="L128" s="188"/>
      <c r="M128" s="188"/>
      <c r="N128" s="188"/>
      <c r="O128" s="188"/>
      <c r="P128" s="241">
        <f>+P91+P93+P95+P97+P99+P101+P103+P105+P107+P109+P111+P113+P115+P117+P119+P121+P123+P125</f>
        <v>10318020.029999999</v>
      </c>
      <c r="Q128" s="833">
        <f>+P129/P128</f>
        <v>0.47193654943893337</v>
      </c>
    </row>
    <row r="129" spans="1:17" ht="26.25" customHeight="1" x14ac:dyDescent="0.3">
      <c r="A129" s="832"/>
      <c r="B129" s="836"/>
      <c r="C129" s="190" t="s">
        <v>97</v>
      </c>
      <c r="D129" s="191"/>
      <c r="E129" s="189"/>
      <c r="F129" s="240">
        <f>+F92+F94+F96+F98+F100+F102+F104+F106+F108+F110+F112+F114+F116+F118+F120+F122+F124+F126</f>
        <v>2135233.1800000002</v>
      </c>
      <c r="G129" s="189"/>
      <c r="H129" s="189"/>
      <c r="I129" s="309">
        <f>+I92+I94+I96+I98+I100+I102+I104+I106+I108+I110+I112+I114+I116+I118+I120+I122+I124+I126</f>
        <v>4869450.7699999996</v>
      </c>
      <c r="J129" s="189"/>
      <c r="K129" s="192"/>
      <c r="L129" s="192"/>
      <c r="M129" s="192"/>
      <c r="N129" s="192"/>
      <c r="O129" s="192"/>
      <c r="P129" s="242">
        <f>+P92+P94+P96+P98+P100+P102+P104+P106+P108+P110+P112+P114+P116+P118+P120+P122+P124+P126</f>
        <v>4869450.7699999996</v>
      </c>
      <c r="Q129" s="834"/>
    </row>
    <row r="130" spans="1:17" x14ac:dyDescent="0.3">
      <c r="A130" s="66"/>
      <c r="Q130" s="69"/>
    </row>
    <row r="131" spans="1:17" x14ac:dyDescent="0.3">
      <c r="A131" s="817" t="s">
        <v>95</v>
      </c>
      <c r="B131" s="818"/>
      <c r="C131" s="818"/>
      <c r="D131" s="821"/>
      <c r="E131" s="821"/>
      <c r="F131" s="821"/>
      <c r="G131" s="821"/>
      <c r="H131" s="821"/>
      <c r="I131" s="821"/>
      <c r="J131" s="821"/>
      <c r="K131" s="821"/>
      <c r="L131" s="821"/>
      <c r="M131" s="821"/>
      <c r="N131" s="821"/>
      <c r="O131" s="821"/>
      <c r="P131" s="821"/>
      <c r="Q131" s="822"/>
    </row>
    <row r="132" spans="1:17" ht="68.25" customHeight="1" x14ac:dyDescent="0.3">
      <c r="A132" s="819"/>
      <c r="B132" s="820"/>
      <c r="C132" s="820"/>
      <c r="D132" s="823"/>
      <c r="E132" s="823"/>
      <c r="F132" s="823"/>
      <c r="G132" s="823"/>
      <c r="H132" s="823"/>
      <c r="I132" s="823"/>
      <c r="J132" s="823"/>
      <c r="K132" s="823"/>
      <c r="L132" s="823"/>
      <c r="M132" s="823"/>
      <c r="N132" s="823"/>
      <c r="O132" s="823"/>
      <c r="P132" s="823"/>
      <c r="Q132" s="824"/>
    </row>
    <row r="133" spans="1:17" x14ac:dyDescent="0.3">
      <c r="A133" s="66"/>
      <c r="Q133" s="69"/>
    </row>
    <row r="134" spans="1:17" x14ac:dyDescent="0.3">
      <c r="A134" s="814" t="s">
        <v>96</v>
      </c>
      <c r="B134" s="815"/>
      <c r="C134" s="815"/>
      <c r="D134" s="815"/>
      <c r="Q134" s="69"/>
    </row>
    <row r="135" spans="1:17" x14ac:dyDescent="0.3">
      <c r="A135" s="66"/>
      <c r="Q135" s="69"/>
    </row>
    <row r="136" spans="1:17" ht="15" thickBot="1" x14ac:dyDescent="0.35">
      <c r="A136" s="88"/>
      <c r="B136" s="89"/>
      <c r="C136" s="89"/>
      <c r="D136" s="89"/>
      <c r="E136" s="89"/>
      <c r="F136" s="89"/>
      <c r="G136" s="89"/>
      <c r="H136" s="89"/>
      <c r="I136" s="89"/>
      <c r="J136" s="89"/>
      <c r="K136" s="89"/>
      <c r="L136" s="89"/>
      <c r="M136" s="89"/>
      <c r="N136" s="89"/>
      <c r="O136" s="89"/>
      <c r="P136" s="89"/>
      <c r="Q136" s="90"/>
    </row>
  </sheetData>
  <mergeCells count="211">
    <mergeCell ref="A128:A129"/>
    <mergeCell ref="Q128:Q129"/>
    <mergeCell ref="A109:A110"/>
    <mergeCell ref="Q109:Q110"/>
    <mergeCell ref="A111:A112"/>
    <mergeCell ref="Q111:Q112"/>
    <mergeCell ref="Q113:Q114"/>
    <mergeCell ref="B128:B129"/>
    <mergeCell ref="Q115:Q116"/>
    <mergeCell ref="Q117:Q118"/>
    <mergeCell ref="Q119:Q120"/>
    <mergeCell ref="Q121:Q122"/>
    <mergeCell ref="A123:A124"/>
    <mergeCell ref="A125:A126"/>
    <mergeCell ref="Q123:Q124"/>
    <mergeCell ref="Q125:Q126"/>
    <mergeCell ref="A131:C132"/>
    <mergeCell ref="D131:Q132"/>
    <mergeCell ref="A134:D134"/>
    <mergeCell ref="A95:A96"/>
    <mergeCell ref="B95:B96"/>
    <mergeCell ref="Q95:Q96"/>
    <mergeCell ref="A97:A98"/>
    <mergeCell ref="B97:B98"/>
    <mergeCell ref="Q97:Q98"/>
    <mergeCell ref="A99:A100"/>
    <mergeCell ref="A119:A120"/>
    <mergeCell ref="A121:A122"/>
    <mergeCell ref="A113:A114"/>
    <mergeCell ref="A115:A116"/>
    <mergeCell ref="A117:A118"/>
    <mergeCell ref="Q99:Q100"/>
    <mergeCell ref="A101:A102"/>
    <mergeCell ref="Q101:Q102"/>
    <mergeCell ref="A103:A104"/>
    <mergeCell ref="Q103:Q104"/>
    <mergeCell ref="A105:A106"/>
    <mergeCell ref="Q105:Q106"/>
    <mergeCell ref="A107:A108"/>
    <mergeCell ref="Q107:Q108"/>
    <mergeCell ref="A91:A92"/>
    <mergeCell ref="B91:B92"/>
    <mergeCell ref="Q91:Q92"/>
    <mergeCell ref="A93:A94"/>
    <mergeCell ref="B93:B94"/>
    <mergeCell ref="Q93:Q94"/>
    <mergeCell ref="A85:D85"/>
    <mergeCell ref="A88:Q88"/>
    <mergeCell ref="A89:A90"/>
    <mergeCell ref="B89:B90"/>
    <mergeCell ref="C89:O89"/>
    <mergeCell ref="P89:P90"/>
    <mergeCell ref="Q89:Q90"/>
    <mergeCell ref="A78:O78"/>
    <mergeCell ref="P78:Q78"/>
    <mergeCell ref="A80:O80"/>
    <mergeCell ref="P80:Q80"/>
    <mergeCell ref="A82:C83"/>
    <mergeCell ref="D82:Q83"/>
    <mergeCell ref="C75:D75"/>
    <mergeCell ref="F75:G75"/>
    <mergeCell ref="H75:I75"/>
    <mergeCell ref="J75:K75"/>
    <mergeCell ref="L75:M75"/>
    <mergeCell ref="P76:Q76"/>
    <mergeCell ref="A71:B71"/>
    <mergeCell ref="C71:Q71"/>
    <mergeCell ref="A73:Q73"/>
    <mergeCell ref="C74:D74"/>
    <mergeCell ref="F74:G74"/>
    <mergeCell ref="H74:I74"/>
    <mergeCell ref="J74:K74"/>
    <mergeCell ref="L74:M74"/>
    <mergeCell ref="A67:Q67"/>
    <mergeCell ref="A68:Q68"/>
    <mergeCell ref="A69:B69"/>
    <mergeCell ref="C69:Q69"/>
    <mergeCell ref="A70:B70"/>
    <mergeCell ref="C70:Q70"/>
    <mergeCell ref="C65:D65"/>
    <mergeCell ref="F65:G65"/>
    <mergeCell ref="H65:I65"/>
    <mergeCell ref="J65:K65"/>
    <mergeCell ref="L65:M65"/>
    <mergeCell ref="P66:Q66"/>
    <mergeCell ref="A60:B60"/>
    <mergeCell ref="C60:Q60"/>
    <mergeCell ref="A61:B61"/>
    <mergeCell ref="C61:Q61"/>
    <mergeCell ref="A63:Q63"/>
    <mergeCell ref="C64:D64"/>
    <mergeCell ref="F64:G64"/>
    <mergeCell ref="H64:I64"/>
    <mergeCell ref="J64:K64"/>
    <mergeCell ref="L64:M64"/>
    <mergeCell ref="A54:O54"/>
    <mergeCell ref="P54:Q54"/>
    <mergeCell ref="A56:Q56"/>
    <mergeCell ref="A57:Q57"/>
    <mergeCell ref="A58:Q58"/>
    <mergeCell ref="A59:B59"/>
    <mergeCell ref="C59:Q59"/>
    <mergeCell ref="C52:D52"/>
    <mergeCell ref="F52:G52"/>
    <mergeCell ref="H52:I52"/>
    <mergeCell ref="J52:K52"/>
    <mergeCell ref="L52:M52"/>
    <mergeCell ref="P53:Q53"/>
    <mergeCell ref="I53:O53"/>
    <mergeCell ref="A50:Q50"/>
    <mergeCell ref="C51:D51"/>
    <mergeCell ref="F51:G51"/>
    <mergeCell ref="H51:I51"/>
    <mergeCell ref="J51:K51"/>
    <mergeCell ref="L51:M51"/>
    <mergeCell ref="A46:B46"/>
    <mergeCell ref="C46:Q46"/>
    <mergeCell ref="A48:Q48"/>
    <mergeCell ref="C49:D49"/>
    <mergeCell ref="F49:G49"/>
    <mergeCell ref="H49:I49"/>
    <mergeCell ref="J49:K49"/>
    <mergeCell ref="L49:M49"/>
    <mergeCell ref="A42:Q42"/>
    <mergeCell ref="A43:Q43"/>
    <mergeCell ref="A44:B44"/>
    <mergeCell ref="C44:Q44"/>
    <mergeCell ref="A45:B45"/>
    <mergeCell ref="C45:Q45"/>
    <mergeCell ref="C38:D38"/>
    <mergeCell ref="F38:G38"/>
    <mergeCell ref="H38:I38"/>
    <mergeCell ref="J38:K38"/>
    <mergeCell ref="L38:M38"/>
    <mergeCell ref="P39:Q39"/>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A14:D15"/>
    <mergeCell ref="E14:E15"/>
    <mergeCell ref="F14:G15"/>
    <mergeCell ref="H14:I15"/>
    <mergeCell ref="J14:M15"/>
    <mergeCell ref="N14:Q15"/>
    <mergeCell ref="A9:B9"/>
    <mergeCell ref="C9:Q9"/>
    <mergeCell ref="A11:Q11"/>
    <mergeCell ref="A12:B12"/>
    <mergeCell ref="C12:Q12"/>
    <mergeCell ref="A13:D13"/>
    <mergeCell ref="F13:G13"/>
    <mergeCell ref="H13:I13"/>
    <mergeCell ref="J13:M13"/>
    <mergeCell ref="N13:Q13"/>
    <mergeCell ref="A6:C6"/>
    <mergeCell ref="D6:F6"/>
    <mergeCell ref="G6:J6"/>
    <mergeCell ref="K6:N6"/>
    <mergeCell ref="O6:Q6"/>
    <mergeCell ref="A8:Q8"/>
    <mergeCell ref="A1:Q1"/>
    <mergeCell ref="A2:Q2"/>
    <mergeCell ref="A4:Q4"/>
    <mergeCell ref="A5:C5"/>
    <mergeCell ref="D5:F5"/>
    <mergeCell ref="G5:J5"/>
    <mergeCell ref="K5:N5"/>
    <mergeCell ref="O5:Q5"/>
  </mergeCells>
  <printOptions horizontalCentered="1"/>
  <pageMargins left="0.15748031496063" right="0.196850393700787" top="0.31496062992126" bottom="0.15748031496063" header="0.31496062992126" footer="0.15748031496063"/>
  <pageSetup scale="42" orientation="portrait" r:id="rId1"/>
  <headerFooter>
    <oddHeader>Página &amp;P</oddHeader>
    <oddFooter>&amp;LElaboró
Nombre, Cargo y Firma&amp;CRevisó
Nombre, Cargo y Firma&amp;RAutorizó
Nombre, Cargo y Firma</oddFooter>
  </headerFooter>
  <rowBreaks count="1" manualBreakCount="1">
    <brk id="86"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900-000000000000}">
          <x14:formula1>
            <xm:f>Datos!$B$21:$B$23</xm:f>
          </x14:formula1>
          <xm:sqref>F26:H26</xm:sqref>
        </x14:dataValidation>
        <x14:dataValidation type="list" allowBlank="1" showInputMessage="1" showErrorMessage="1" xr:uid="{00000000-0002-0000-0900-000001000000}">
          <x14:formula1>
            <xm:f>Datos!$B$14:$B$18</xm:f>
          </x14:formula1>
          <xm:sqref>H14:I15</xm:sqref>
        </x14:dataValidation>
        <x14:dataValidation type="list" allowBlank="1" showInputMessage="1" showErrorMessage="1" xr:uid="{00000000-0002-0000-0900-000002000000}">
          <x14:formula1>
            <xm:f>Datos!$C$4:$C$5</xm:f>
          </x14:formula1>
          <xm:sqref>C34:Q34 C46:Q46 C61:Q61 C71:Q71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Q126"/>
  <sheetViews>
    <sheetView showGridLines="0" tabSelected="1" topLeftCell="A53" zoomScale="90" zoomScaleNormal="90" zoomScaleSheetLayoutView="100" workbookViewId="0">
      <selection activeCell="D121" sqref="D121:Q122"/>
    </sheetView>
  </sheetViews>
  <sheetFormatPr baseColWidth="10" defaultRowHeight="14.25" x14ac:dyDescent="0.3"/>
  <cols>
    <col min="1" max="1" width="28.28515625" style="67" customWidth="1"/>
    <col min="2" max="2" width="14.85546875" style="67" customWidth="1"/>
    <col min="3" max="3" width="13.85546875" style="67" customWidth="1"/>
    <col min="4" max="4" width="13.5703125" style="67" customWidth="1"/>
    <col min="5" max="5" width="15.85546875" style="67" customWidth="1"/>
    <col min="6" max="6" width="13.7109375" style="67" customWidth="1"/>
    <col min="7" max="7" width="14.5703125" style="67" customWidth="1"/>
    <col min="8" max="8" width="9.42578125" style="67" customWidth="1"/>
    <col min="9" max="9" width="14.85546875" style="67" customWidth="1"/>
    <col min="10" max="12" width="9.42578125" style="67" customWidth="1"/>
    <col min="13" max="13" width="11.42578125" style="67"/>
    <col min="14" max="14" width="16" style="67" customWidth="1"/>
    <col min="15" max="15" width="15.42578125" style="67" customWidth="1"/>
    <col min="16" max="16" width="17" style="67" customWidth="1"/>
    <col min="17" max="17" width="18" style="67" customWidth="1"/>
    <col min="18" max="16384" width="11.42578125" style="67"/>
  </cols>
  <sheetData>
    <row r="1" spans="1:17" ht="75" customHeight="1" thickBot="1" x14ac:dyDescent="0.35">
      <c r="A1" s="597" t="s">
        <v>146</v>
      </c>
      <c r="B1" s="598"/>
      <c r="C1" s="598"/>
      <c r="D1" s="598"/>
      <c r="E1" s="598"/>
      <c r="F1" s="598"/>
      <c r="G1" s="598"/>
      <c r="H1" s="598"/>
      <c r="I1" s="598"/>
      <c r="J1" s="598"/>
      <c r="K1" s="598"/>
      <c r="L1" s="598"/>
      <c r="M1" s="598"/>
      <c r="N1" s="598"/>
      <c r="O1" s="598"/>
      <c r="P1" s="598"/>
      <c r="Q1" s="599"/>
    </row>
    <row r="2" spans="1:17" ht="18.95" customHeight="1" x14ac:dyDescent="0.3">
      <c r="A2" s="614" t="s">
        <v>0</v>
      </c>
      <c r="B2" s="615"/>
      <c r="C2" s="615"/>
      <c r="D2" s="615"/>
      <c r="E2" s="615"/>
      <c r="F2" s="615"/>
      <c r="G2" s="615"/>
      <c r="H2" s="615"/>
      <c r="I2" s="615"/>
      <c r="J2" s="615"/>
      <c r="K2" s="615"/>
      <c r="L2" s="615"/>
      <c r="M2" s="615"/>
      <c r="N2" s="615"/>
      <c r="O2" s="615"/>
      <c r="P2" s="615"/>
      <c r="Q2" s="616"/>
    </row>
    <row r="3" spans="1:17" ht="15.75" customHeight="1" x14ac:dyDescent="0.3">
      <c r="A3" s="66"/>
      <c r="Q3" s="69"/>
    </row>
    <row r="4" spans="1:17" ht="27" customHeight="1" x14ac:dyDescent="0.3">
      <c r="A4" s="571" t="s">
        <v>1</v>
      </c>
      <c r="B4" s="572"/>
      <c r="C4" s="572"/>
      <c r="D4" s="572"/>
      <c r="E4" s="572"/>
      <c r="F4" s="572"/>
      <c r="G4" s="572"/>
      <c r="H4" s="572"/>
      <c r="I4" s="572"/>
      <c r="J4" s="572"/>
      <c r="K4" s="572"/>
      <c r="L4" s="572"/>
      <c r="M4" s="572"/>
      <c r="N4" s="572"/>
      <c r="O4" s="572"/>
      <c r="P4" s="572"/>
      <c r="Q4" s="573"/>
    </row>
    <row r="5" spans="1:17" ht="18" customHeight="1" x14ac:dyDescent="0.3">
      <c r="A5" s="785" t="s">
        <v>37</v>
      </c>
      <c r="B5" s="763"/>
      <c r="C5" s="763"/>
      <c r="D5" s="763" t="s">
        <v>113</v>
      </c>
      <c r="E5" s="763"/>
      <c r="F5" s="763"/>
      <c r="G5" s="758" t="s">
        <v>2</v>
      </c>
      <c r="H5" s="758"/>
      <c r="I5" s="758"/>
      <c r="J5" s="758"/>
      <c r="K5" s="758" t="s">
        <v>99</v>
      </c>
      <c r="L5" s="758"/>
      <c r="M5" s="758"/>
      <c r="N5" s="758"/>
      <c r="O5" s="758" t="s">
        <v>316</v>
      </c>
      <c r="P5" s="758"/>
      <c r="Q5" s="786"/>
    </row>
    <row r="6" spans="1:17" s="105" customFormat="1" ht="69" customHeight="1" x14ac:dyDescent="0.3">
      <c r="A6" s="747" t="str">
        <f>PROPOSITO!A6</f>
        <v>INTERAPAS</v>
      </c>
      <c r="B6" s="703"/>
      <c r="C6" s="703"/>
      <c r="D6" s="610" t="str">
        <f>PROPOSITO!D6</f>
        <v>FC25</v>
      </c>
      <c r="E6" s="610"/>
      <c r="F6" s="610"/>
      <c r="G6" s="610" t="str">
        <f>PROPOSITO!G6</f>
        <v>Comercial (facturación y cobranza)</v>
      </c>
      <c r="H6" s="610"/>
      <c r="I6" s="610"/>
      <c r="J6" s="610"/>
      <c r="K6" s="610" t="str">
        <f>PROPOSITO!K6</f>
        <v>Dirección de Comercialización</v>
      </c>
      <c r="L6" s="610"/>
      <c r="M6" s="610"/>
      <c r="N6" s="610"/>
      <c r="O6" s="618">
        <f>PROPOSITO!O6</f>
        <v>82649009.390000001</v>
      </c>
      <c r="P6" s="618"/>
      <c r="Q6" s="619"/>
    </row>
    <row r="7" spans="1:17" ht="6" customHeight="1" x14ac:dyDescent="0.3">
      <c r="A7" s="75"/>
      <c r="B7" s="273"/>
      <c r="C7" s="273"/>
      <c r="D7" s="273"/>
      <c r="E7" s="273"/>
      <c r="F7" s="274"/>
      <c r="G7" s="274"/>
      <c r="H7" s="274"/>
      <c r="I7" s="274"/>
      <c r="J7" s="274"/>
      <c r="K7" s="274"/>
      <c r="L7" s="274"/>
      <c r="Q7" s="69"/>
    </row>
    <row r="8" spans="1:17" ht="19.5" customHeight="1" x14ac:dyDescent="0.3">
      <c r="A8" s="839" t="s">
        <v>4</v>
      </c>
      <c r="B8" s="840"/>
      <c r="C8" s="840"/>
      <c r="D8" s="840"/>
      <c r="E8" s="840"/>
      <c r="F8" s="840"/>
      <c r="G8" s="840"/>
      <c r="H8" s="840"/>
      <c r="I8" s="840"/>
      <c r="J8" s="840"/>
      <c r="K8" s="840"/>
      <c r="L8" s="840"/>
      <c r="M8" s="840"/>
      <c r="N8" s="840"/>
      <c r="O8" s="840"/>
      <c r="P8" s="840"/>
      <c r="Q8" s="841"/>
    </row>
    <row r="9" spans="1:17" ht="60.75" customHeight="1" x14ac:dyDescent="0.3">
      <c r="A9" s="672" t="s">
        <v>63</v>
      </c>
      <c r="B9" s="673"/>
      <c r="C9" s="787" t="str">
        <f>MIR!A94</f>
        <v>Evalúa el número de tomas que se suspenden por detección de irregularidades que van en contra del reglamento de INTERAPAS, así como la Ley de Aguas del Estado de San Luis Potosí.</v>
      </c>
      <c r="D9" s="787"/>
      <c r="E9" s="787"/>
      <c r="F9" s="787"/>
      <c r="G9" s="787"/>
      <c r="H9" s="787"/>
      <c r="I9" s="787"/>
      <c r="J9" s="787"/>
      <c r="K9" s="787"/>
      <c r="L9" s="787"/>
      <c r="M9" s="787"/>
      <c r="N9" s="787"/>
      <c r="O9" s="787"/>
      <c r="P9" s="787"/>
      <c r="Q9" s="788"/>
    </row>
    <row r="10" spans="1:17" x14ac:dyDescent="0.3">
      <c r="A10" s="66"/>
      <c r="Q10" s="69"/>
    </row>
    <row r="11" spans="1:17" x14ac:dyDescent="0.3">
      <c r="A11" s="322" t="s">
        <v>5</v>
      </c>
      <c r="B11" s="323"/>
      <c r="C11" s="323"/>
      <c r="D11" s="323"/>
      <c r="E11" s="323"/>
      <c r="F11" s="323"/>
      <c r="G11" s="323"/>
      <c r="H11" s="323"/>
      <c r="I11" s="323"/>
      <c r="J11" s="323"/>
      <c r="K11" s="323"/>
      <c r="L11" s="323"/>
      <c r="M11" s="323"/>
      <c r="N11" s="323"/>
      <c r="O11" s="323"/>
      <c r="P11" s="323"/>
      <c r="Q11" s="324"/>
    </row>
    <row r="12" spans="1:17" ht="36.950000000000003" customHeight="1" x14ac:dyDescent="0.3">
      <c r="A12" s="745" t="s">
        <v>144</v>
      </c>
      <c r="B12" s="746"/>
      <c r="C12" s="562" t="str">
        <f>MIR!F94</f>
        <v>10. Número de suspensión de servicio por cada mil tomas.</v>
      </c>
      <c r="D12" s="562"/>
      <c r="E12" s="562"/>
      <c r="F12" s="562"/>
      <c r="G12" s="562"/>
      <c r="H12" s="562"/>
      <c r="I12" s="562"/>
      <c r="J12" s="562"/>
      <c r="K12" s="562"/>
      <c r="L12" s="562"/>
      <c r="M12" s="562"/>
      <c r="N12" s="562"/>
      <c r="O12" s="562"/>
      <c r="P12" s="562"/>
      <c r="Q12" s="563"/>
    </row>
    <row r="13" spans="1:17" ht="32.25" customHeight="1" x14ac:dyDescent="0.3">
      <c r="A13" s="756" t="s">
        <v>120</v>
      </c>
      <c r="B13" s="757"/>
      <c r="C13" s="757"/>
      <c r="D13" s="757"/>
      <c r="E13" s="108" t="s">
        <v>82</v>
      </c>
      <c r="F13" s="757" t="s">
        <v>7</v>
      </c>
      <c r="G13" s="757"/>
      <c r="H13" s="757" t="s">
        <v>103</v>
      </c>
      <c r="I13" s="757"/>
      <c r="J13" s="734" t="s">
        <v>104</v>
      </c>
      <c r="K13" s="735"/>
      <c r="L13" s="735"/>
      <c r="M13" s="736"/>
      <c r="N13" s="757" t="s">
        <v>115</v>
      </c>
      <c r="O13" s="757"/>
      <c r="P13" s="757"/>
      <c r="Q13" s="764"/>
    </row>
    <row r="14" spans="1:17" ht="39" customHeight="1" x14ac:dyDescent="0.3">
      <c r="A14" s="667" t="s">
        <v>433</v>
      </c>
      <c r="B14" s="546"/>
      <c r="C14" s="546"/>
      <c r="D14" s="546"/>
      <c r="E14" s="661" t="str">
        <f>MIR!A99</f>
        <v>Gestión</v>
      </c>
      <c r="F14" s="661" t="str">
        <f>MIR!D99</f>
        <v>Eficiencia</v>
      </c>
      <c r="G14" s="661"/>
      <c r="H14" s="661" t="s">
        <v>52</v>
      </c>
      <c r="I14" s="661"/>
      <c r="J14" s="737" t="s">
        <v>126</v>
      </c>
      <c r="K14" s="738"/>
      <c r="L14" s="738"/>
      <c r="M14" s="739"/>
      <c r="N14" s="546"/>
      <c r="O14" s="546"/>
      <c r="P14" s="546"/>
      <c r="Q14" s="548"/>
    </row>
    <row r="15" spans="1:17" ht="45" customHeight="1" x14ac:dyDescent="0.3">
      <c r="A15" s="667"/>
      <c r="B15" s="546"/>
      <c r="C15" s="546"/>
      <c r="D15" s="546"/>
      <c r="E15" s="661"/>
      <c r="F15" s="661"/>
      <c r="G15" s="661"/>
      <c r="H15" s="661"/>
      <c r="I15" s="661"/>
      <c r="J15" s="740"/>
      <c r="K15" s="741"/>
      <c r="L15" s="741"/>
      <c r="M15" s="742"/>
      <c r="N15" s="546"/>
      <c r="O15" s="546"/>
      <c r="P15" s="546"/>
      <c r="Q15" s="548"/>
    </row>
    <row r="16" spans="1:17" ht="32.25" customHeight="1" x14ac:dyDescent="0.3">
      <c r="A16" s="775" t="s">
        <v>8</v>
      </c>
      <c r="B16" s="776"/>
      <c r="C16" s="776"/>
      <c r="D16" s="823"/>
      <c r="E16" s="823"/>
      <c r="F16" s="823"/>
      <c r="G16" s="823"/>
      <c r="H16" s="823"/>
      <c r="I16" s="823"/>
      <c r="J16" s="823"/>
      <c r="K16" s="823"/>
      <c r="L16" s="823"/>
      <c r="M16" s="823"/>
      <c r="N16" s="823"/>
      <c r="O16" s="823"/>
      <c r="P16" s="823"/>
      <c r="Q16" s="824"/>
    </row>
    <row r="17" spans="1:17" ht="12.75" customHeight="1" x14ac:dyDescent="0.3">
      <c r="A17" s="66"/>
      <c r="Q17" s="69"/>
    </row>
    <row r="18" spans="1:17" x14ac:dyDescent="0.3">
      <c r="A18" s="322" t="s">
        <v>9</v>
      </c>
      <c r="B18" s="323"/>
      <c r="C18" s="323"/>
      <c r="D18" s="323"/>
      <c r="E18" s="323"/>
      <c r="F18" s="323"/>
      <c r="G18" s="323"/>
      <c r="H18" s="323"/>
      <c r="I18" s="323"/>
      <c r="J18" s="323"/>
      <c r="K18" s="323"/>
      <c r="L18" s="323"/>
      <c r="M18" s="323"/>
      <c r="N18" s="323"/>
      <c r="O18" s="323"/>
      <c r="P18" s="323"/>
      <c r="Q18" s="324"/>
    </row>
    <row r="19" spans="1:17" x14ac:dyDescent="0.3">
      <c r="A19" s="756" t="s">
        <v>10</v>
      </c>
      <c r="B19" s="757"/>
      <c r="C19" s="757" t="s">
        <v>11</v>
      </c>
      <c r="D19" s="757"/>
      <c r="E19" s="757"/>
      <c r="F19" s="757" t="s">
        <v>12</v>
      </c>
      <c r="G19" s="757"/>
      <c r="H19" s="757"/>
      <c r="I19" s="757" t="s">
        <v>13</v>
      </c>
      <c r="J19" s="757"/>
      <c r="K19" s="757"/>
      <c r="L19" s="757" t="s">
        <v>14</v>
      </c>
      <c r="M19" s="757"/>
      <c r="N19" s="757"/>
      <c r="O19" s="757" t="s">
        <v>15</v>
      </c>
      <c r="P19" s="757"/>
      <c r="Q19" s="764"/>
    </row>
    <row r="20" spans="1:17" s="77" customFormat="1" ht="24.75" customHeight="1" x14ac:dyDescent="0.25">
      <c r="A20" s="574" t="s">
        <v>138</v>
      </c>
      <c r="B20" s="575"/>
      <c r="C20" s="575" t="s">
        <v>138</v>
      </c>
      <c r="D20" s="575"/>
      <c r="E20" s="575"/>
      <c r="F20" s="575" t="s">
        <v>138</v>
      </c>
      <c r="G20" s="575"/>
      <c r="H20" s="575"/>
      <c r="I20" s="575" t="s">
        <v>138</v>
      </c>
      <c r="J20" s="575"/>
      <c r="K20" s="575"/>
      <c r="L20" s="625" t="s">
        <v>138</v>
      </c>
      <c r="M20" s="625"/>
      <c r="N20" s="625"/>
      <c r="O20" s="626" t="s">
        <v>138</v>
      </c>
      <c r="P20" s="626"/>
      <c r="Q20" s="627"/>
    </row>
    <row r="21" spans="1:17" ht="41.25" customHeight="1" x14ac:dyDescent="0.3">
      <c r="A21" s="844" t="s">
        <v>16</v>
      </c>
      <c r="B21" s="845"/>
      <c r="C21" s="846"/>
      <c r="D21" s="847" t="str">
        <f>MIR!J94</f>
        <v>Informe de la Dirección de Comercialización.</v>
      </c>
      <c r="E21" s="848"/>
      <c r="F21" s="848"/>
      <c r="G21" s="848"/>
      <c r="H21" s="848"/>
      <c r="I21" s="848"/>
      <c r="J21" s="848"/>
      <c r="K21" s="848"/>
      <c r="L21" s="848"/>
      <c r="M21" s="848"/>
      <c r="N21" s="848"/>
      <c r="O21" s="848"/>
      <c r="P21" s="848"/>
      <c r="Q21" s="849"/>
    </row>
    <row r="22" spans="1:17" ht="41.25" customHeight="1" x14ac:dyDescent="0.3">
      <c r="A22" s="564" t="s">
        <v>105</v>
      </c>
      <c r="B22" s="565"/>
      <c r="C22" s="565"/>
      <c r="D22" s="703" t="str">
        <f>MIR!N94</f>
        <v>Los usuarios que se encuentren con toma instalada de manera ilegal, acudirán al Organismo a regularizar sus tomas, para evitar corte de servicio, multas y recargos.</v>
      </c>
      <c r="E22" s="703"/>
      <c r="F22" s="703"/>
      <c r="G22" s="703"/>
      <c r="H22" s="703"/>
      <c r="I22" s="703"/>
      <c r="J22" s="703"/>
      <c r="K22" s="703"/>
      <c r="L22" s="703"/>
      <c r="M22" s="703"/>
      <c r="N22" s="703"/>
      <c r="O22" s="703"/>
      <c r="P22" s="703"/>
      <c r="Q22" s="704"/>
    </row>
    <row r="23" spans="1:17" x14ac:dyDescent="0.3">
      <c r="A23" s="76"/>
      <c r="Q23" s="69"/>
    </row>
    <row r="24" spans="1:17" x14ac:dyDescent="0.3">
      <c r="A24" s="322" t="s">
        <v>17</v>
      </c>
      <c r="B24" s="323"/>
      <c r="C24" s="323"/>
      <c r="D24" s="323"/>
      <c r="E24" s="323"/>
      <c r="F24" s="323"/>
      <c r="G24" s="323"/>
      <c r="H24" s="323"/>
      <c r="I24" s="323"/>
      <c r="J24" s="323"/>
      <c r="K24" s="323"/>
      <c r="L24" s="323"/>
      <c r="M24" s="323"/>
      <c r="N24" s="323"/>
      <c r="O24" s="323"/>
      <c r="P24" s="323"/>
      <c r="Q24" s="324"/>
    </row>
    <row r="25" spans="1:17" s="77" customFormat="1" ht="41.25" customHeight="1" x14ac:dyDescent="0.25">
      <c r="A25" s="756" t="s">
        <v>106</v>
      </c>
      <c r="B25" s="757"/>
      <c r="C25" s="757" t="s">
        <v>107</v>
      </c>
      <c r="D25" s="757"/>
      <c r="E25" s="757"/>
      <c r="F25" s="757" t="s">
        <v>108</v>
      </c>
      <c r="G25" s="757"/>
      <c r="H25" s="757"/>
      <c r="I25" s="757" t="s">
        <v>140</v>
      </c>
      <c r="J25" s="757"/>
      <c r="K25" s="757"/>
      <c r="L25" s="758" t="s">
        <v>18</v>
      </c>
      <c r="M25" s="758"/>
      <c r="N25" s="758"/>
      <c r="O25" s="842" t="str">
        <f>MIR!J99</f>
        <v>Al cirre del ejercicio 2024, se suspendieron un total de 45,671 servicios de agua, por detección de anomalias en la toma.</v>
      </c>
      <c r="P25" s="842"/>
      <c r="Q25" s="843"/>
    </row>
    <row r="26" spans="1:17" s="77" customFormat="1" ht="47.25" customHeight="1" x14ac:dyDescent="0.25">
      <c r="A26" s="761" t="str">
        <f>MIR!N99</f>
        <v>Disminuir al menos en un 15 % la suspensión de servicios por conexiones ilegales o por incumplimiento a reglamento intenro.</v>
      </c>
      <c r="B26" s="759"/>
      <c r="C26" s="762" t="s">
        <v>142</v>
      </c>
      <c r="D26" s="661"/>
      <c r="E26" s="661"/>
      <c r="F26" s="661" t="s">
        <v>58</v>
      </c>
      <c r="G26" s="661"/>
      <c r="H26" s="661"/>
      <c r="I26" s="757"/>
      <c r="J26" s="757"/>
      <c r="K26" s="757"/>
      <c r="L26" s="763" t="s">
        <v>19</v>
      </c>
      <c r="M26" s="763"/>
      <c r="N26" s="763"/>
      <c r="O26" s="661">
        <v>2024</v>
      </c>
      <c r="P26" s="661"/>
      <c r="Q26" s="662"/>
    </row>
    <row r="27" spans="1:17" ht="5.25" customHeight="1" x14ac:dyDescent="0.3">
      <c r="A27" s="64"/>
      <c r="B27" s="270"/>
      <c r="C27" s="270"/>
      <c r="D27" s="270"/>
      <c r="E27" s="270"/>
      <c r="F27" s="270"/>
      <c r="G27" s="270"/>
      <c r="H27" s="270"/>
      <c r="I27" s="270"/>
      <c r="J27" s="270"/>
      <c r="K27" s="270"/>
      <c r="L27" s="270"/>
      <c r="M27" s="270"/>
      <c r="N27" s="270"/>
      <c r="O27" s="270"/>
      <c r="P27" s="270"/>
      <c r="Q27" s="65"/>
    </row>
    <row r="28" spans="1:17" x14ac:dyDescent="0.3">
      <c r="A28" s="66"/>
      <c r="O28" s="270"/>
      <c r="P28" s="270"/>
      <c r="Q28" s="65"/>
    </row>
    <row r="29" spans="1:17" x14ac:dyDescent="0.3">
      <c r="A29" s="322" t="s">
        <v>84</v>
      </c>
      <c r="B29" s="323"/>
      <c r="C29" s="323"/>
      <c r="D29" s="323"/>
      <c r="E29" s="323"/>
      <c r="F29" s="323"/>
      <c r="G29" s="323"/>
      <c r="H29" s="323"/>
      <c r="I29" s="323"/>
      <c r="J29" s="323"/>
      <c r="K29" s="323"/>
      <c r="L29" s="323"/>
      <c r="M29" s="323"/>
      <c r="N29" s="323"/>
      <c r="O29" s="323"/>
      <c r="P29" s="323"/>
      <c r="Q29" s="324"/>
    </row>
    <row r="30" spans="1:17" x14ac:dyDescent="0.3">
      <c r="A30" s="634" t="s">
        <v>33</v>
      </c>
      <c r="B30" s="635"/>
      <c r="C30" s="635"/>
      <c r="D30" s="635"/>
      <c r="E30" s="635"/>
      <c r="F30" s="635"/>
      <c r="G30" s="635"/>
      <c r="H30" s="635"/>
      <c r="I30" s="635"/>
      <c r="J30" s="635"/>
      <c r="K30" s="635"/>
      <c r="L30" s="635"/>
      <c r="M30" s="635"/>
      <c r="N30" s="635"/>
      <c r="O30" s="635"/>
      <c r="P30" s="635"/>
      <c r="Q30" s="636"/>
    </row>
    <row r="31" spans="1:17" x14ac:dyDescent="0.3">
      <c r="A31" s="789" t="s">
        <v>34</v>
      </c>
      <c r="B31" s="790"/>
      <c r="C31" s="790"/>
      <c r="D31" s="790"/>
      <c r="E31" s="790"/>
      <c r="F31" s="790"/>
      <c r="G31" s="790"/>
      <c r="H31" s="790"/>
      <c r="I31" s="790"/>
      <c r="J31" s="790"/>
      <c r="K31" s="790"/>
      <c r="L31" s="790"/>
      <c r="M31" s="790"/>
      <c r="N31" s="790"/>
      <c r="O31" s="790"/>
      <c r="P31" s="790"/>
      <c r="Q31" s="791"/>
    </row>
    <row r="32" spans="1:17" ht="15.75" customHeight="1" x14ac:dyDescent="0.3">
      <c r="A32" s="558" t="s">
        <v>89</v>
      </c>
      <c r="B32" s="559"/>
      <c r="C32" s="562" t="s">
        <v>434</v>
      </c>
      <c r="D32" s="562"/>
      <c r="E32" s="562"/>
      <c r="F32" s="562"/>
      <c r="G32" s="562"/>
      <c r="H32" s="562"/>
      <c r="I32" s="562"/>
      <c r="J32" s="562"/>
      <c r="K32" s="562"/>
      <c r="L32" s="562"/>
      <c r="M32" s="562"/>
      <c r="N32" s="562"/>
      <c r="O32" s="562"/>
      <c r="P32" s="562"/>
      <c r="Q32" s="563"/>
    </row>
    <row r="33" spans="1:17" s="77" customFormat="1" ht="15.75" customHeight="1" x14ac:dyDescent="0.25">
      <c r="A33" s="558" t="s">
        <v>90</v>
      </c>
      <c r="B33" s="559"/>
      <c r="C33" s="562" t="s">
        <v>435</v>
      </c>
      <c r="D33" s="562"/>
      <c r="E33" s="562"/>
      <c r="F33" s="562"/>
      <c r="G33" s="562"/>
      <c r="H33" s="562"/>
      <c r="I33" s="562"/>
      <c r="J33" s="562"/>
      <c r="K33" s="562"/>
      <c r="L33" s="562"/>
      <c r="M33" s="562"/>
      <c r="N33" s="562"/>
      <c r="O33" s="562"/>
      <c r="P33" s="562"/>
      <c r="Q33" s="563"/>
    </row>
    <row r="34" spans="1:17" s="77" customFormat="1" ht="15.75" customHeight="1" x14ac:dyDescent="0.25">
      <c r="A34" s="564" t="s">
        <v>91</v>
      </c>
      <c r="B34" s="565"/>
      <c r="C34" s="703" t="s">
        <v>94</v>
      </c>
      <c r="D34" s="703"/>
      <c r="E34" s="703"/>
      <c r="F34" s="703"/>
      <c r="G34" s="703"/>
      <c r="H34" s="703"/>
      <c r="I34" s="703"/>
      <c r="J34" s="703"/>
      <c r="K34" s="703"/>
      <c r="L34" s="703"/>
      <c r="M34" s="703"/>
      <c r="N34" s="703"/>
      <c r="O34" s="703"/>
      <c r="P34" s="703"/>
      <c r="Q34" s="704"/>
    </row>
    <row r="35" spans="1:17" x14ac:dyDescent="0.3">
      <c r="A35" s="66"/>
      <c r="Q35" s="69"/>
    </row>
    <row r="36" spans="1:17" x14ac:dyDescent="0.3">
      <c r="A36" s="637" t="s">
        <v>85</v>
      </c>
      <c r="B36" s="638"/>
      <c r="C36" s="638"/>
      <c r="D36" s="638"/>
      <c r="E36" s="638"/>
      <c r="F36" s="638"/>
      <c r="G36" s="638"/>
      <c r="H36" s="638"/>
      <c r="I36" s="638"/>
      <c r="J36" s="638"/>
      <c r="K36" s="638"/>
      <c r="L36" s="638"/>
      <c r="M36" s="638"/>
      <c r="N36" s="638"/>
      <c r="O36" s="638"/>
      <c r="P36" s="638"/>
      <c r="Q36" s="639"/>
    </row>
    <row r="37" spans="1:17" x14ac:dyDescent="0.3">
      <c r="A37" s="58" t="s">
        <v>20</v>
      </c>
      <c r="B37" s="59" t="s">
        <v>21</v>
      </c>
      <c r="C37" s="640" t="s">
        <v>22</v>
      </c>
      <c r="D37" s="640"/>
      <c r="E37" s="59" t="s">
        <v>23</v>
      </c>
      <c r="F37" s="640" t="s">
        <v>24</v>
      </c>
      <c r="G37" s="640"/>
      <c r="H37" s="640" t="s">
        <v>25</v>
      </c>
      <c r="I37" s="640"/>
      <c r="J37" s="640" t="s">
        <v>26</v>
      </c>
      <c r="K37" s="640"/>
      <c r="L37" s="640" t="s">
        <v>27</v>
      </c>
      <c r="M37" s="640"/>
      <c r="N37" s="59" t="s">
        <v>28</v>
      </c>
      <c r="O37" s="59" t="s">
        <v>29</v>
      </c>
      <c r="P37" s="59" t="s">
        <v>30</v>
      </c>
      <c r="Q37" s="60" t="s">
        <v>31</v>
      </c>
    </row>
    <row r="38" spans="1:17" x14ac:dyDescent="0.3">
      <c r="A38" s="162">
        <v>3805</v>
      </c>
      <c r="B38" s="162">
        <v>2890</v>
      </c>
      <c r="C38" s="661">
        <v>4200</v>
      </c>
      <c r="D38" s="661"/>
      <c r="E38" s="162">
        <v>4001</v>
      </c>
      <c r="F38" s="661">
        <v>3805</v>
      </c>
      <c r="G38" s="661"/>
      <c r="H38" s="661">
        <v>3985</v>
      </c>
      <c r="I38" s="661"/>
      <c r="J38" s="661">
        <v>2785</v>
      </c>
      <c r="K38" s="661"/>
      <c r="L38" s="661">
        <v>4950</v>
      </c>
      <c r="M38" s="661"/>
      <c r="N38" s="162">
        <v>3981</v>
      </c>
      <c r="O38" s="162">
        <v>4850</v>
      </c>
      <c r="P38" s="162">
        <v>3785</v>
      </c>
      <c r="Q38" s="285">
        <v>2634</v>
      </c>
    </row>
    <row r="39" spans="1:17" x14ac:dyDescent="0.3">
      <c r="A39" s="66"/>
      <c r="O39" s="270" t="s">
        <v>32</v>
      </c>
      <c r="P39" s="792">
        <f>+SUM(A38:Q38)</f>
        <v>45671</v>
      </c>
      <c r="Q39" s="692"/>
    </row>
    <row r="40" spans="1:17" x14ac:dyDescent="0.3">
      <c r="A40" s="66"/>
      <c r="J40" s="270"/>
      <c r="Q40" s="69"/>
    </row>
    <row r="41" spans="1:17" ht="12" customHeight="1" x14ac:dyDescent="0.3">
      <c r="A41" s="66"/>
      <c r="J41" s="270"/>
      <c r="Q41" s="69"/>
    </row>
    <row r="42" spans="1:17" hidden="1" x14ac:dyDescent="0.3">
      <c r="A42" s="641"/>
      <c r="B42" s="642"/>
      <c r="C42" s="642"/>
      <c r="D42" s="642"/>
      <c r="E42" s="642"/>
      <c r="F42" s="642"/>
      <c r="G42" s="642"/>
      <c r="H42" s="642"/>
      <c r="I42" s="642"/>
      <c r="J42" s="642"/>
      <c r="K42" s="642"/>
      <c r="L42" s="642"/>
      <c r="M42" s="642"/>
      <c r="N42" s="642"/>
      <c r="O42" s="642"/>
      <c r="P42" s="642"/>
      <c r="Q42" s="643"/>
    </row>
    <row r="43" spans="1:17" x14ac:dyDescent="0.3">
      <c r="A43" s="322" t="s">
        <v>36</v>
      </c>
      <c r="B43" s="323"/>
      <c r="C43" s="323"/>
      <c r="D43" s="323"/>
      <c r="E43" s="323"/>
      <c r="F43" s="323"/>
      <c r="G43" s="323"/>
      <c r="H43" s="323"/>
      <c r="I43" s="323"/>
      <c r="J43" s="323"/>
      <c r="K43" s="323"/>
      <c r="L43" s="323"/>
      <c r="M43" s="323"/>
      <c r="N43" s="323"/>
      <c r="O43" s="323"/>
      <c r="P43" s="323"/>
      <c r="Q43" s="324"/>
    </row>
    <row r="44" spans="1:17" x14ac:dyDescent="0.3">
      <c r="A44" s="558" t="s">
        <v>35</v>
      </c>
      <c r="B44" s="559"/>
      <c r="C44" s="562" t="s">
        <v>436</v>
      </c>
      <c r="D44" s="562"/>
      <c r="E44" s="562"/>
      <c r="F44" s="562"/>
      <c r="G44" s="562"/>
      <c r="H44" s="562"/>
      <c r="I44" s="562"/>
      <c r="J44" s="562"/>
      <c r="K44" s="562"/>
      <c r="L44" s="562"/>
      <c r="M44" s="562"/>
      <c r="N44" s="562"/>
      <c r="O44" s="562"/>
      <c r="P44" s="562"/>
      <c r="Q44" s="563"/>
    </row>
    <row r="45" spans="1:17" x14ac:dyDescent="0.3">
      <c r="A45" s="558" t="s">
        <v>59</v>
      </c>
      <c r="B45" s="559"/>
      <c r="C45" s="562" t="s">
        <v>437</v>
      </c>
      <c r="D45" s="562"/>
      <c r="E45" s="562"/>
      <c r="F45" s="562"/>
      <c r="G45" s="562"/>
      <c r="H45" s="562"/>
      <c r="I45" s="562"/>
      <c r="J45" s="562"/>
      <c r="K45" s="562"/>
      <c r="L45" s="562"/>
      <c r="M45" s="562"/>
      <c r="N45" s="562"/>
      <c r="O45" s="562"/>
      <c r="P45" s="562"/>
      <c r="Q45" s="563"/>
    </row>
    <row r="46" spans="1:17" x14ac:dyDescent="0.3">
      <c r="A46" s="564" t="s">
        <v>91</v>
      </c>
      <c r="B46" s="565"/>
      <c r="C46" s="703" t="s">
        <v>94</v>
      </c>
      <c r="D46" s="703"/>
      <c r="E46" s="703"/>
      <c r="F46" s="703"/>
      <c r="G46" s="703"/>
      <c r="H46" s="703"/>
      <c r="I46" s="703"/>
      <c r="J46" s="703"/>
      <c r="K46" s="703"/>
      <c r="L46" s="703"/>
      <c r="M46" s="703"/>
      <c r="N46" s="703"/>
      <c r="O46" s="703"/>
      <c r="P46" s="703"/>
      <c r="Q46" s="704"/>
    </row>
    <row r="47" spans="1:17" x14ac:dyDescent="0.3">
      <c r="A47" s="66"/>
      <c r="Q47" s="69"/>
    </row>
    <row r="48" spans="1:17" ht="1.5" customHeight="1" x14ac:dyDescent="0.3">
      <c r="A48" s="566" t="s">
        <v>85</v>
      </c>
      <c r="B48" s="567"/>
      <c r="C48" s="567"/>
      <c r="D48" s="567"/>
      <c r="E48" s="567"/>
      <c r="F48" s="567"/>
      <c r="G48" s="567"/>
      <c r="H48" s="567"/>
      <c r="I48" s="567"/>
      <c r="J48" s="567"/>
      <c r="K48" s="567"/>
      <c r="L48" s="567"/>
      <c r="M48" s="567"/>
      <c r="N48" s="567"/>
      <c r="O48" s="567"/>
      <c r="P48" s="567"/>
      <c r="Q48" s="568"/>
    </row>
    <row r="49" spans="1:17" hidden="1" x14ac:dyDescent="0.3">
      <c r="A49" s="122" t="s">
        <v>20</v>
      </c>
      <c r="B49" s="282" t="s">
        <v>21</v>
      </c>
      <c r="C49" s="793" t="s">
        <v>22</v>
      </c>
      <c r="D49" s="793"/>
      <c r="E49" s="282" t="s">
        <v>23</v>
      </c>
      <c r="F49" s="793" t="s">
        <v>24</v>
      </c>
      <c r="G49" s="793"/>
      <c r="H49" s="793" t="s">
        <v>25</v>
      </c>
      <c r="I49" s="793"/>
      <c r="J49" s="793" t="s">
        <v>26</v>
      </c>
      <c r="K49" s="793"/>
      <c r="L49" s="793" t="s">
        <v>27</v>
      </c>
      <c r="M49" s="793"/>
      <c r="N49" s="282" t="s">
        <v>28</v>
      </c>
      <c r="O49" s="282" t="s">
        <v>29</v>
      </c>
      <c r="P49" s="282" t="s">
        <v>30</v>
      </c>
      <c r="Q49" s="123" t="s">
        <v>31</v>
      </c>
    </row>
    <row r="50" spans="1:17" x14ac:dyDescent="0.3">
      <c r="A50" s="637" t="s">
        <v>85</v>
      </c>
      <c r="B50" s="638"/>
      <c r="C50" s="638"/>
      <c r="D50" s="638"/>
      <c r="E50" s="638"/>
      <c r="F50" s="638"/>
      <c r="G50" s="638"/>
      <c r="H50" s="638"/>
      <c r="I50" s="638"/>
      <c r="J50" s="638"/>
      <c r="K50" s="638"/>
      <c r="L50" s="638"/>
      <c r="M50" s="638"/>
      <c r="N50" s="638"/>
      <c r="O50" s="638"/>
      <c r="P50" s="638"/>
      <c r="Q50" s="639"/>
    </row>
    <row r="51" spans="1:17" x14ac:dyDescent="0.3">
      <c r="A51" s="58" t="s">
        <v>20</v>
      </c>
      <c r="B51" s="59" t="s">
        <v>21</v>
      </c>
      <c r="C51" s="640" t="s">
        <v>22</v>
      </c>
      <c r="D51" s="640"/>
      <c r="E51" s="59" t="s">
        <v>23</v>
      </c>
      <c r="F51" s="640" t="s">
        <v>24</v>
      </c>
      <c r="G51" s="640"/>
      <c r="H51" s="640" t="s">
        <v>25</v>
      </c>
      <c r="I51" s="640"/>
      <c r="J51" s="640" t="s">
        <v>26</v>
      </c>
      <c r="K51" s="640"/>
      <c r="L51" s="640" t="s">
        <v>27</v>
      </c>
      <c r="M51" s="640"/>
      <c r="N51" s="59" t="s">
        <v>28</v>
      </c>
      <c r="O51" s="59" t="s">
        <v>29</v>
      </c>
      <c r="P51" s="59" t="s">
        <v>30</v>
      </c>
      <c r="Q51" s="60" t="s">
        <v>31</v>
      </c>
    </row>
    <row r="52" spans="1:17" x14ac:dyDescent="0.3">
      <c r="A52" s="163"/>
      <c r="B52" s="163"/>
      <c r="C52" s="650"/>
      <c r="D52" s="650"/>
      <c r="E52" s="163"/>
      <c r="F52" s="650"/>
      <c r="G52" s="650"/>
      <c r="H52" s="650"/>
      <c r="I52" s="650"/>
      <c r="J52" s="650"/>
      <c r="K52" s="650"/>
      <c r="L52" s="650"/>
      <c r="M52" s="650"/>
      <c r="N52" s="163"/>
      <c r="O52" s="163"/>
      <c r="P52" s="163"/>
      <c r="Q52" s="286">
        <v>405692</v>
      </c>
    </row>
    <row r="53" spans="1:17" x14ac:dyDescent="0.3">
      <c r="A53" s="66"/>
      <c r="O53" s="270" t="s">
        <v>32</v>
      </c>
      <c r="P53" s="792">
        <f>+SUM(A52:Q52)</f>
        <v>405692</v>
      </c>
      <c r="Q53" s="692"/>
    </row>
    <row r="54" spans="1:17" x14ac:dyDescent="0.3">
      <c r="A54" s="66"/>
      <c r="H54" s="795" t="s">
        <v>438</v>
      </c>
      <c r="I54" s="795"/>
      <c r="J54" s="795"/>
      <c r="K54" s="795"/>
      <c r="L54" s="795"/>
      <c r="M54" s="795"/>
      <c r="N54" s="795"/>
      <c r="O54" s="795"/>
      <c r="P54" s="68"/>
      <c r="Q54" s="125">
        <v>113</v>
      </c>
    </row>
    <row r="55" spans="1:17" ht="17.25" customHeight="1" x14ac:dyDescent="0.3">
      <c r="A55" s="794" t="s">
        <v>87</v>
      </c>
      <c r="B55" s="795"/>
      <c r="C55" s="795"/>
      <c r="D55" s="795"/>
      <c r="E55" s="795"/>
      <c r="F55" s="795"/>
      <c r="G55" s="795"/>
      <c r="H55" s="795"/>
      <c r="I55" s="795"/>
      <c r="J55" s="795"/>
      <c r="K55" s="795"/>
      <c r="L55" s="795"/>
      <c r="M55" s="795"/>
      <c r="N55" s="795"/>
      <c r="O55" s="795"/>
      <c r="P55" s="792">
        <v>96</v>
      </c>
      <c r="Q55" s="692"/>
    </row>
    <row r="56" spans="1:17" ht="4.7" customHeight="1" x14ac:dyDescent="0.3">
      <c r="A56" s="66"/>
      <c r="O56" s="270"/>
      <c r="P56" s="106"/>
      <c r="Q56" s="69"/>
    </row>
    <row r="57" spans="1:17" x14ac:dyDescent="0.3">
      <c r="A57" s="322" t="s">
        <v>86</v>
      </c>
      <c r="B57" s="323"/>
      <c r="C57" s="323"/>
      <c r="D57" s="323"/>
      <c r="E57" s="323"/>
      <c r="F57" s="323"/>
      <c r="G57" s="323"/>
      <c r="H57" s="323"/>
      <c r="I57" s="323"/>
      <c r="J57" s="323"/>
      <c r="K57" s="323"/>
      <c r="L57" s="323"/>
      <c r="M57" s="323"/>
      <c r="N57" s="323"/>
      <c r="O57" s="323"/>
      <c r="P57" s="323"/>
      <c r="Q57" s="324"/>
    </row>
    <row r="58" spans="1:17" x14ac:dyDescent="0.3">
      <c r="A58" s="688" t="s">
        <v>33</v>
      </c>
      <c r="B58" s="689"/>
      <c r="C58" s="689"/>
      <c r="D58" s="689"/>
      <c r="E58" s="689"/>
      <c r="F58" s="689"/>
      <c r="G58" s="689"/>
      <c r="H58" s="689"/>
      <c r="I58" s="689"/>
      <c r="J58" s="689"/>
      <c r="K58" s="689"/>
      <c r="L58" s="689"/>
      <c r="M58" s="689"/>
      <c r="N58" s="689"/>
      <c r="O58" s="689"/>
      <c r="P58" s="689"/>
      <c r="Q58" s="690"/>
    </row>
    <row r="59" spans="1:17" x14ac:dyDescent="0.3">
      <c r="A59" s="789" t="s">
        <v>34</v>
      </c>
      <c r="B59" s="790"/>
      <c r="C59" s="790"/>
      <c r="D59" s="790"/>
      <c r="E59" s="790"/>
      <c r="F59" s="790"/>
      <c r="G59" s="790"/>
      <c r="H59" s="790"/>
      <c r="I59" s="790"/>
      <c r="J59" s="790"/>
      <c r="K59" s="790"/>
      <c r="L59" s="790"/>
      <c r="M59" s="790"/>
      <c r="N59" s="790"/>
      <c r="O59" s="790"/>
      <c r="P59" s="790"/>
      <c r="Q59" s="791"/>
    </row>
    <row r="60" spans="1:17" x14ac:dyDescent="0.3">
      <c r="A60" s="558" t="s">
        <v>35</v>
      </c>
      <c r="B60" s="559"/>
      <c r="C60" s="562" t="s">
        <v>434</v>
      </c>
      <c r="D60" s="562"/>
      <c r="E60" s="562"/>
      <c r="F60" s="562"/>
      <c r="G60" s="562"/>
      <c r="H60" s="562"/>
      <c r="I60" s="562"/>
      <c r="J60" s="562"/>
      <c r="K60" s="562"/>
      <c r="L60" s="562"/>
      <c r="M60" s="562"/>
      <c r="N60" s="562"/>
      <c r="O60" s="562"/>
      <c r="P60" s="562"/>
      <c r="Q60" s="563"/>
    </row>
    <row r="61" spans="1:17" x14ac:dyDescent="0.3">
      <c r="A61" s="558" t="s">
        <v>59</v>
      </c>
      <c r="B61" s="559"/>
      <c r="C61" s="562" t="s">
        <v>435</v>
      </c>
      <c r="D61" s="562"/>
      <c r="E61" s="562"/>
      <c r="F61" s="562"/>
      <c r="G61" s="562"/>
      <c r="H61" s="562"/>
      <c r="I61" s="562"/>
      <c r="J61" s="562"/>
      <c r="K61" s="562"/>
      <c r="L61" s="562"/>
      <c r="M61" s="562"/>
      <c r="N61" s="562"/>
      <c r="O61" s="562"/>
      <c r="P61" s="562"/>
      <c r="Q61" s="563"/>
    </row>
    <row r="62" spans="1:17" x14ac:dyDescent="0.3">
      <c r="A62" s="564" t="s">
        <v>91</v>
      </c>
      <c r="B62" s="565"/>
      <c r="C62" s="539" t="s">
        <v>94</v>
      </c>
      <c r="D62" s="539"/>
      <c r="E62" s="539"/>
      <c r="F62" s="539"/>
      <c r="G62" s="539"/>
      <c r="H62" s="539"/>
      <c r="I62" s="539"/>
      <c r="J62" s="539"/>
      <c r="K62" s="539"/>
      <c r="L62" s="539"/>
      <c r="M62" s="539"/>
      <c r="N62" s="539"/>
      <c r="O62" s="539"/>
      <c r="P62" s="539"/>
      <c r="Q62" s="540"/>
    </row>
    <row r="63" spans="1:17" x14ac:dyDescent="0.3">
      <c r="A63" s="66"/>
      <c r="Q63" s="69"/>
    </row>
    <row r="64" spans="1:17" ht="28.5" customHeight="1" x14ac:dyDescent="0.3">
      <c r="A64" s="637" t="s">
        <v>85</v>
      </c>
      <c r="B64" s="638"/>
      <c r="C64" s="638"/>
      <c r="D64" s="638"/>
      <c r="E64" s="638"/>
      <c r="F64" s="638"/>
      <c r="G64" s="638"/>
      <c r="H64" s="638"/>
      <c r="I64" s="638"/>
      <c r="J64" s="638"/>
      <c r="K64" s="638"/>
      <c r="L64" s="638"/>
      <c r="M64" s="638"/>
      <c r="N64" s="638"/>
      <c r="O64" s="638"/>
      <c r="P64" s="638"/>
      <c r="Q64" s="639"/>
    </row>
    <row r="65" spans="1:17" x14ac:dyDescent="0.3">
      <c r="A65" s="58" t="s">
        <v>20</v>
      </c>
      <c r="B65" s="59" t="s">
        <v>21</v>
      </c>
      <c r="C65" s="640" t="s">
        <v>22</v>
      </c>
      <c r="D65" s="640"/>
      <c r="E65" s="59" t="s">
        <v>23</v>
      </c>
      <c r="F65" s="640" t="s">
        <v>24</v>
      </c>
      <c r="G65" s="640"/>
      <c r="H65" s="640" t="s">
        <v>25</v>
      </c>
      <c r="I65" s="640"/>
      <c r="J65" s="640" t="s">
        <v>26</v>
      </c>
      <c r="K65" s="640"/>
      <c r="L65" s="640" t="s">
        <v>27</v>
      </c>
      <c r="M65" s="640"/>
      <c r="N65" s="59" t="s">
        <v>28</v>
      </c>
      <c r="O65" s="59" t="s">
        <v>29</v>
      </c>
      <c r="P65" s="59" t="s">
        <v>30</v>
      </c>
      <c r="Q65" s="60" t="s">
        <v>31</v>
      </c>
    </row>
    <row r="66" spans="1:17" x14ac:dyDescent="0.3">
      <c r="A66" s="79"/>
      <c r="B66" s="57"/>
      <c r="C66" s="661"/>
      <c r="D66" s="661"/>
      <c r="E66" s="57"/>
      <c r="F66" s="661"/>
      <c r="G66" s="661"/>
      <c r="H66" s="661"/>
      <c r="I66" s="661"/>
      <c r="J66" s="661"/>
      <c r="K66" s="661"/>
      <c r="L66" s="661"/>
      <c r="M66" s="661"/>
      <c r="N66" s="80"/>
      <c r="O66" s="80"/>
      <c r="P66" s="80"/>
      <c r="Q66" s="81"/>
    </row>
    <row r="67" spans="1:17" x14ac:dyDescent="0.3">
      <c r="A67" s="66"/>
      <c r="O67" s="270" t="s">
        <v>32</v>
      </c>
      <c r="P67" s="792">
        <f>+SUM(A66:Q66)</f>
        <v>0</v>
      </c>
      <c r="Q67" s="692"/>
    </row>
    <row r="68" spans="1:17" x14ac:dyDescent="0.3">
      <c r="A68" s="641"/>
      <c r="B68" s="642"/>
      <c r="C68" s="642"/>
      <c r="D68" s="642"/>
      <c r="E68" s="642"/>
      <c r="F68" s="642"/>
      <c r="G68" s="642"/>
      <c r="H68" s="642"/>
      <c r="I68" s="642"/>
      <c r="J68" s="642"/>
      <c r="K68" s="642"/>
      <c r="L68" s="642"/>
      <c r="M68" s="642"/>
      <c r="N68" s="642"/>
      <c r="O68" s="642"/>
      <c r="P68" s="642"/>
      <c r="Q68" s="643"/>
    </row>
    <row r="69" spans="1:17" x14ac:dyDescent="0.3">
      <c r="A69" s="322" t="s">
        <v>36</v>
      </c>
      <c r="B69" s="323"/>
      <c r="C69" s="323"/>
      <c r="D69" s="323"/>
      <c r="E69" s="323"/>
      <c r="F69" s="323"/>
      <c r="G69" s="323"/>
      <c r="H69" s="323"/>
      <c r="I69" s="323"/>
      <c r="J69" s="323"/>
      <c r="K69" s="323"/>
      <c r="L69" s="323"/>
      <c r="M69" s="323"/>
      <c r="N69" s="323"/>
      <c r="O69" s="323"/>
      <c r="P69" s="323"/>
      <c r="Q69" s="324"/>
    </row>
    <row r="70" spans="1:17" x14ac:dyDescent="0.3">
      <c r="A70" s="558" t="s">
        <v>35</v>
      </c>
      <c r="B70" s="559"/>
      <c r="C70" s="562" t="s">
        <v>429</v>
      </c>
      <c r="D70" s="562"/>
      <c r="E70" s="562"/>
      <c r="F70" s="562"/>
      <c r="G70" s="562"/>
      <c r="H70" s="562"/>
      <c r="I70" s="562"/>
      <c r="J70" s="562"/>
      <c r="K70" s="562"/>
      <c r="L70" s="562"/>
      <c r="M70" s="562"/>
      <c r="N70" s="562"/>
      <c r="O70" s="562"/>
      <c r="P70" s="562"/>
      <c r="Q70" s="563"/>
    </row>
    <row r="71" spans="1:17" x14ac:dyDescent="0.3">
      <c r="A71" s="558" t="s">
        <v>59</v>
      </c>
      <c r="B71" s="559"/>
      <c r="C71" s="562" t="s">
        <v>437</v>
      </c>
      <c r="D71" s="562"/>
      <c r="E71" s="562"/>
      <c r="F71" s="562"/>
      <c r="G71" s="562"/>
      <c r="H71" s="562"/>
      <c r="I71" s="562"/>
      <c r="J71" s="562"/>
      <c r="K71" s="562"/>
      <c r="L71" s="562"/>
      <c r="M71" s="562"/>
      <c r="N71" s="562"/>
      <c r="O71" s="562"/>
      <c r="P71" s="562"/>
      <c r="Q71" s="563"/>
    </row>
    <row r="72" spans="1:17" x14ac:dyDescent="0.3">
      <c r="A72" s="564" t="s">
        <v>91</v>
      </c>
      <c r="B72" s="565"/>
      <c r="C72" s="703" t="s">
        <v>94</v>
      </c>
      <c r="D72" s="703"/>
      <c r="E72" s="703"/>
      <c r="F72" s="703"/>
      <c r="G72" s="703"/>
      <c r="H72" s="703"/>
      <c r="I72" s="703"/>
      <c r="J72" s="703"/>
      <c r="K72" s="703"/>
      <c r="L72" s="703"/>
      <c r="M72" s="703"/>
      <c r="N72" s="703"/>
      <c r="O72" s="703"/>
      <c r="P72" s="703"/>
      <c r="Q72" s="704"/>
    </row>
    <row r="73" spans="1:17" x14ac:dyDescent="0.3">
      <c r="A73" s="66"/>
      <c r="Q73" s="69"/>
    </row>
    <row r="74" spans="1:17" x14ac:dyDescent="0.3">
      <c r="A74" s="637" t="s">
        <v>85</v>
      </c>
      <c r="B74" s="638"/>
      <c r="C74" s="638"/>
      <c r="D74" s="638"/>
      <c r="E74" s="638"/>
      <c r="F74" s="638"/>
      <c r="G74" s="638"/>
      <c r="H74" s="638"/>
      <c r="I74" s="638"/>
      <c r="J74" s="638"/>
      <c r="K74" s="638"/>
      <c r="L74" s="638"/>
      <c r="M74" s="638"/>
      <c r="N74" s="638"/>
      <c r="O74" s="638"/>
      <c r="P74" s="638"/>
      <c r="Q74" s="639"/>
    </row>
    <row r="75" spans="1:17" x14ac:dyDescent="0.3">
      <c r="A75" s="58" t="s">
        <v>20</v>
      </c>
      <c r="B75" s="59" t="s">
        <v>21</v>
      </c>
      <c r="C75" s="640" t="s">
        <v>22</v>
      </c>
      <c r="D75" s="640"/>
      <c r="E75" s="59" t="s">
        <v>23</v>
      </c>
      <c r="F75" s="640" t="s">
        <v>24</v>
      </c>
      <c r="G75" s="640"/>
      <c r="H75" s="640" t="s">
        <v>25</v>
      </c>
      <c r="I75" s="640"/>
      <c r="J75" s="640" t="s">
        <v>26</v>
      </c>
      <c r="K75" s="640"/>
      <c r="L75" s="640" t="s">
        <v>27</v>
      </c>
      <c r="M75" s="640"/>
      <c r="N75" s="59" t="s">
        <v>28</v>
      </c>
      <c r="O75" s="59" t="s">
        <v>29</v>
      </c>
      <c r="P75" s="59" t="s">
        <v>30</v>
      </c>
      <c r="Q75" s="60" t="s">
        <v>31</v>
      </c>
    </row>
    <row r="76" spans="1:17" x14ac:dyDescent="0.3">
      <c r="A76" s="82"/>
      <c r="B76" s="82"/>
      <c r="C76" s="650"/>
      <c r="D76" s="650"/>
      <c r="E76" s="83"/>
      <c r="F76" s="650"/>
      <c r="G76" s="650"/>
      <c r="H76" s="650"/>
      <c r="I76" s="650"/>
      <c r="J76" s="650"/>
      <c r="K76" s="650"/>
      <c r="L76" s="650"/>
      <c r="M76" s="650"/>
      <c r="N76" s="84"/>
      <c r="O76" s="84"/>
      <c r="P76" s="84"/>
      <c r="Q76" s="85"/>
    </row>
    <row r="77" spans="1:17" x14ac:dyDescent="0.3">
      <c r="A77" s="66"/>
      <c r="O77" s="270" t="s">
        <v>32</v>
      </c>
      <c r="P77" s="792">
        <f>+SUM(A76:Q76)</f>
        <v>0</v>
      </c>
      <c r="Q77" s="692"/>
    </row>
    <row r="78" spans="1:17" x14ac:dyDescent="0.3">
      <c r="A78" s="66"/>
      <c r="O78" s="270"/>
      <c r="P78" s="124"/>
      <c r="Q78" s="125"/>
    </row>
    <row r="79" spans="1:17" x14ac:dyDescent="0.3">
      <c r="A79" s="794" t="s">
        <v>88</v>
      </c>
      <c r="B79" s="795"/>
      <c r="C79" s="795"/>
      <c r="D79" s="795"/>
      <c r="E79" s="795"/>
      <c r="F79" s="795"/>
      <c r="G79" s="795"/>
      <c r="H79" s="795"/>
      <c r="I79" s="795"/>
      <c r="J79" s="795"/>
      <c r="K79" s="795"/>
      <c r="L79" s="795"/>
      <c r="M79" s="795"/>
      <c r="N79" s="795"/>
      <c r="O79" s="795"/>
      <c r="P79" s="800"/>
      <c r="Q79" s="801"/>
    </row>
    <row r="80" spans="1:17" x14ac:dyDescent="0.3">
      <c r="A80" s="66"/>
      <c r="Q80" s="69"/>
    </row>
    <row r="81" spans="1:17" x14ac:dyDescent="0.3">
      <c r="A81" s="709" t="s">
        <v>83</v>
      </c>
      <c r="B81" s="710"/>
      <c r="C81" s="710"/>
      <c r="D81" s="710"/>
      <c r="E81" s="710"/>
      <c r="F81" s="710"/>
      <c r="G81" s="710"/>
      <c r="H81" s="710"/>
      <c r="I81" s="710"/>
      <c r="J81" s="710"/>
      <c r="K81" s="710"/>
      <c r="L81" s="710"/>
      <c r="M81" s="710"/>
      <c r="N81" s="710"/>
      <c r="O81" s="710"/>
      <c r="P81" s="711">
        <f>(P79/P55)</f>
        <v>0</v>
      </c>
      <c r="Q81" s="712"/>
    </row>
    <row r="82" spans="1:17" x14ac:dyDescent="0.3">
      <c r="A82" s="66"/>
      <c r="Q82" s="69"/>
    </row>
    <row r="83" spans="1:17" x14ac:dyDescent="0.3">
      <c r="A83" s="804" t="s">
        <v>95</v>
      </c>
      <c r="B83" s="805"/>
      <c r="C83" s="805"/>
      <c r="D83" s="808"/>
      <c r="E83" s="808"/>
      <c r="F83" s="808"/>
      <c r="G83" s="808"/>
      <c r="H83" s="808"/>
      <c r="I83" s="808"/>
      <c r="J83" s="808"/>
      <c r="K83" s="808"/>
      <c r="L83" s="808"/>
      <c r="M83" s="808"/>
      <c r="N83" s="808"/>
      <c r="O83" s="808"/>
      <c r="P83" s="808"/>
      <c r="Q83" s="809"/>
    </row>
    <row r="84" spans="1:17" ht="56.25" customHeight="1" x14ac:dyDescent="0.3">
      <c r="A84" s="806"/>
      <c r="B84" s="807"/>
      <c r="C84" s="807"/>
      <c r="D84" s="810"/>
      <c r="E84" s="810"/>
      <c r="F84" s="810"/>
      <c r="G84" s="810"/>
      <c r="H84" s="810"/>
      <c r="I84" s="810"/>
      <c r="J84" s="810"/>
      <c r="K84" s="810"/>
      <c r="L84" s="810"/>
      <c r="M84" s="810"/>
      <c r="N84" s="810"/>
      <c r="O84" s="810"/>
      <c r="P84" s="810"/>
      <c r="Q84" s="811"/>
    </row>
    <row r="85" spans="1:17" x14ac:dyDescent="0.3">
      <c r="A85" s="66"/>
      <c r="Q85" s="69"/>
    </row>
    <row r="86" spans="1:17" x14ac:dyDescent="0.3">
      <c r="A86" s="814" t="s">
        <v>96</v>
      </c>
      <c r="B86" s="815"/>
      <c r="C86" s="815"/>
      <c r="D86" s="815"/>
      <c r="Q86" s="69"/>
    </row>
    <row r="87" spans="1:17" x14ac:dyDescent="0.3">
      <c r="A87" s="66"/>
      <c r="Q87" s="69"/>
    </row>
    <row r="88" spans="1:17" x14ac:dyDescent="0.3">
      <c r="A88" s="66"/>
      <c r="Q88" s="69"/>
    </row>
    <row r="89" spans="1:17" x14ac:dyDescent="0.3">
      <c r="A89" s="322" t="s">
        <v>64</v>
      </c>
      <c r="B89" s="323"/>
      <c r="C89" s="323"/>
      <c r="D89" s="323"/>
      <c r="E89" s="323"/>
      <c r="F89" s="323"/>
      <c r="G89" s="323"/>
      <c r="H89" s="323"/>
      <c r="I89" s="323"/>
      <c r="J89" s="323"/>
      <c r="K89" s="323"/>
      <c r="L89" s="323"/>
      <c r="M89" s="323"/>
      <c r="N89" s="323"/>
      <c r="O89" s="323"/>
      <c r="P89" s="323"/>
      <c r="Q89" s="324"/>
    </row>
    <row r="90" spans="1:17" x14ac:dyDescent="0.3">
      <c r="A90" s="756" t="s">
        <v>65</v>
      </c>
      <c r="B90" s="757" t="s">
        <v>59</v>
      </c>
      <c r="C90" s="816" t="s">
        <v>66</v>
      </c>
      <c r="D90" s="816"/>
      <c r="E90" s="816"/>
      <c r="F90" s="816"/>
      <c r="G90" s="816"/>
      <c r="H90" s="816"/>
      <c r="I90" s="816"/>
      <c r="J90" s="816"/>
      <c r="K90" s="816"/>
      <c r="L90" s="816"/>
      <c r="M90" s="816"/>
      <c r="N90" s="816"/>
      <c r="O90" s="816"/>
      <c r="P90" s="757" t="s">
        <v>80</v>
      </c>
      <c r="Q90" s="764" t="s">
        <v>81</v>
      </c>
    </row>
    <row r="91" spans="1:17" ht="38.25" customHeight="1" x14ac:dyDescent="0.3">
      <c r="A91" s="756"/>
      <c r="B91" s="757"/>
      <c r="C91" s="108" t="s">
        <v>67</v>
      </c>
      <c r="D91" s="108" t="s">
        <v>68</v>
      </c>
      <c r="E91" s="108" t="s">
        <v>69</v>
      </c>
      <c r="F91" s="108" t="s">
        <v>70</v>
      </c>
      <c r="G91" s="108" t="s">
        <v>71</v>
      </c>
      <c r="H91" s="108" t="s">
        <v>72</v>
      </c>
      <c r="I91" s="108" t="s">
        <v>73</v>
      </c>
      <c r="J91" s="108" t="s">
        <v>74</v>
      </c>
      <c r="K91" s="108" t="s">
        <v>75</v>
      </c>
      <c r="L91" s="108" t="s">
        <v>76</v>
      </c>
      <c r="M91" s="108" t="s">
        <v>77</v>
      </c>
      <c r="N91" s="108" t="s">
        <v>78</v>
      </c>
      <c r="O91" s="108" t="s">
        <v>79</v>
      </c>
      <c r="P91" s="757"/>
      <c r="Q91" s="764"/>
    </row>
    <row r="92" spans="1:17" ht="18" customHeight="1" x14ac:dyDescent="0.3">
      <c r="A92" s="730" t="s">
        <v>277</v>
      </c>
      <c r="B92" s="546"/>
      <c r="C92" s="154" t="s">
        <v>98</v>
      </c>
      <c r="D92" s="176"/>
      <c r="E92" s="176"/>
      <c r="F92" s="175">
        <v>35005.800000000003</v>
      </c>
      <c r="G92" s="176"/>
      <c r="H92" s="176"/>
      <c r="I92" s="314">
        <f>+F92</f>
        <v>35005.800000000003</v>
      </c>
      <c r="J92" s="176"/>
      <c r="K92" s="177"/>
      <c r="L92" s="177"/>
      <c r="M92" s="177"/>
      <c r="N92" s="177"/>
      <c r="O92" s="177"/>
      <c r="P92" s="310">
        <f>+I92</f>
        <v>35005.800000000003</v>
      </c>
      <c r="Q92" s="813">
        <f>+P93/P92</f>
        <v>10.778213895982951</v>
      </c>
    </row>
    <row r="93" spans="1:17" ht="18" customHeight="1" x14ac:dyDescent="0.3">
      <c r="A93" s="730"/>
      <c r="B93" s="546"/>
      <c r="C93" s="118" t="s">
        <v>97</v>
      </c>
      <c r="D93" s="49"/>
      <c r="E93" s="49"/>
      <c r="F93" s="169">
        <v>59800</v>
      </c>
      <c r="G93" s="49"/>
      <c r="H93" s="49"/>
      <c r="I93" s="315">
        <v>377300</v>
      </c>
      <c r="J93" s="49"/>
      <c r="K93" s="72"/>
      <c r="L93" s="72"/>
      <c r="M93" s="72"/>
      <c r="N93" s="72"/>
      <c r="O93" s="72"/>
      <c r="P93" s="311">
        <f t="shared" ref="P93:P117" si="0">+I93</f>
        <v>377300</v>
      </c>
      <c r="Q93" s="813"/>
    </row>
    <row r="94" spans="1:17" ht="17.25" customHeight="1" x14ac:dyDescent="0.3">
      <c r="A94" s="850" t="s">
        <v>455</v>
      </c>
      <c r="B94" s="546"/>
      <c r="C94" s="154" t="s">
        <v>98</v>
      </c>
      <c r="D94" s="176"/>
      <c r="E94" s="176"/>
      <c r="F94" s="175">
        <v>26083.58</v>
      </c>
      <c r="G94" s="176"/>
      <c r="H94" s="176"/>
      <c r="I94" s="314">
        <f>+F94</f>
        <v>26083.58</v>
      </c>
      <c r="J94" s="176"/>
      <c r="K94" s="177"/>
      <c r="L94" s="177"/>
      <c r="M94" s="177"/>
      <c r="N94" s="177"/>
      <c r="O94" s="177"/>
      <c r="P94" s="310">
        <f t="shared" si="0"/>
        <v>26083.58</v>
      </c>
      <c r="Q94" s="813">
        <f>+P95/P94</f>
        <v>6.9607009467258711</v>
      </c>
    </row>
    <row r="95" spans="1:17" ht="17.25" customHeight="1" x14ac:dyDescent="0.3">
      <c r="A95" s="850"/>
      <c r="B95" s="546"/>
      <c r="C95" s="118" t="s">
        <v>97</v>
      </c>
      <c r="D95" s="49"/>
      <c r="E95" s="49"/>
      <c r="F95" s="169">
        <v>0</v>
      </c>
      <c r="G95" s="49"/>
      <c r="H95" s="49"/>
      <c r="I95" s="315">
        <v>181560</v>
      </c>
      <c r="J95" s="49"/>
      <c r="K95" s="72"/>
      <c r="L95" s="72"/>
      <c r="M95" s="72"/>
      <c r="N95" s="72"/>
      <c r="O95" s="72"/>
      <c r="P95" s="311">
        <f t="shared" si="0"/>
        <v>181560</v>
      </c>
      <c r="Q95" s="813"/>
    </row>
    <row r="96" spans="1:17" ht="24" customHeight="1" x14ac:dyDescent="0.3">
      <c r="A96" s="850" t="s">
        <v>401</v>
      </c>
      <c r="B96" s="546"/>
      <c r="C96" s="154" t="s">
        <v>98</v>
      </c>
      <c r="D96" s="176"/>
      <c r="E96" s="176"/>
      <c r="F96" s="175">
        <v>0</v>
      </c>
      <c r="G96" s="176"/>
      <c r="H96" s="176"/>
      <c r="I96" s="314">
        <f>+F96</f>
        <v>0</v>
      </c>
      <c r="J96" s="176"/>
      <c r="K96" s="177"/>
      <c r="L96" s="177"/>
      <c r="M96" s="177"/>
      <c r="N96" s="177"/>
      <c r="O96" s="177"/>
      <c r="P96" s="310">
        <f t="shared" si="0"/>
        <v>0</v>
      </c>
      <c r="Q96" s="813" t="s">
        <v>293</v>
      </c>
    </row>
    <row r="97" spans="1:17" ht="24" customHeight="1" x14ac:dyDescent="0.3">
      <c r="A97" s="850"/>
      <c r="B97" s="546"/>
      <c r="C97" s="118" t="s">
        <v>97</v>
      </c>
      <c r="D97" s="49"/>
      <c r="E97" s="49"/>
      <c r="F97" s="169">
        <v>960</v>
      </c>
      <c r="G97" s="49"/>
      <c r="H97" s="49"/>
      <c r="I97" s="315">
        <v>960</v>
      </c>
      <c r="J97" s="49"/>
      <c r="K97" s="72"/>
      <c r="L97" s="72"/>
      <c r="M97" s="72"/>
      <c r="N97" s="72"/>
      <c r="O97" s="72"/>
      <c r="P97" s="311">
        <f t="shared" si="0"/>
        <v>960</v>
      </c>
      <c r="Q97" s="813"/>
    </row>
    <row r="98" spans="1:17" ht="22.5" customHeight="1" x14ac:dyDescent="0.3">
      <c r="A98" s="850" t="s">
        <v>300</v>
      </c>
      <c r="B98" s="546"/>
      <c r="C98" s="154" t="s">
        <v>98</v>
      </c>
      <c r="D98" s="176"/>
      <c r="E98" s="176"/>
      <c r="F98" s="175">
        <v>307733.03999999998</v>
      </c>
      <c r="G98" s="176"/>
      <c r="H98" s="176"/>
      <c r="I98" s="314">
        <f>+F98</f>
        <v>307733.03999999998</v>
      </c>
      <c r="J98" s="176"/>
      <c r="K98" s="177"/>
      <c r="L98" s="177"/>
      <c r="M98" s="177"/>
      <c r="N98" s="177"/>
      <c r="O98" s="177"/>
      <c r="P98" s="310">
        <f t="shared" si="0"/>
        <v>307733.03999999998</v>
      </c>
      <c r="Q98" s="813">
        <f>+P99/P98</f>
        <v>0.37726738734326354</v>
      </c>
    </row>
    <row r="99" spans="1:17" ht="22.5" customHeight="1" x14ac:dyDescent="0.3">
      <c r="A99" s="850"/>
      <c r="B99" s="546"/>
      <c r="C99" s="118" t="s">
        <v>97</v>
      </c>
      <c r="D99" s="49"/>
      <c r="E99" s="49"/>
      <c r="F99" s="169">
        <v>66385.81</v>
      </c>
      <c r="G99" s="49"/>
      <c r="H99" s="49"/>
      <c r="I99" s="315">
        <v>116097.64</v>
      </c>
      <c r="J99" s="49"/>
      <c r="K99" s="72"/>
      <c r="L99" s="72"/>
      <c r="M99" s="72"/>
      <c r="N99" s="72"/>
      <c r="O99" s="72"/>
      <c r="P99" s="311">
        <f t="shared" si="0"/>
        <v>116097.64</v>
      </c>
      <c r="Q99" s="813"/>
    </row>
    <row r="100" spans="1:17" ht="15" customHeight="1" x14ac:dyDescent="0.3">
      <c r="A100" s="851" t="s">
        <v>365</v>
      </c>
      <c r="B100" s="49"/>
      <c r="C100" s="154" t="s">
        <v>98</v>
      </c>
      <c r="D100" s="176"/>
      <c r="E100" s="176"/>
      <c r="F100" s="175">
        <v>1946.98</v>
      </c>
      <c r="G100" s="176"/>
      <c r="H100" s="176"/>
      <c r="I100" s="314">
        <f>+F100</f>
        <v>1946.98</v>
      </c>
      <c r="J100" s="176"/>
      <c r="K100" s="177"/>
      <c r="L100" s="177"/>
      <c r="M100" s="177"/>
      <c r="N100" s="177"/>
      <c r="O100" s="177"/>
      <c r="P100" s="310">
        <f t="shared" si="0"/>
        <v>1946.98</v>
      </c>
      <c r="Q100" s="827">
        <f>+P101/P100</f>
        <v>0.70093683550935293</v>
      </c>
    </row>
    <row r="101" spans="1:17" ht="15" customHeight="1" x14ac:dyDescent="0.3">
      <c r="A101" s="852"/>
      <c r="B101" s="49"/>
      <c r="C101" s="118" t="s">
        <v>97</v>
      </c>
      <c r="D101" s="49"/>
      <c r="E101" s="49"/>
      <c r="F101" s="169">
        <v>1364.71</v>
      </c>
      <c r="G101" s="49"/>
      <c r="H101" s="49"/>
      <c r="I101" s="315">
        <v>1364.71</v>
      </c>
      <c r="J101" s="49"/>
      <c r="K101" s="72"/>
      <c r="L101" s="72"/>
      <c r="M101" s="72"/>
      <c r="N101" s="72"/>
      <c r="O101" s="72"/>
      <c r="P101" s="311">
        <f t="shared" si="0"/>
        <v>1364.71</v>
      </c>
      <c r="Q101" s="828"/>
    </row>
    <row r="102" spans="1:17" ht="21.75" customHeight="1" x14ac:dyDescent="0.3">
      <c r="A102" s="851" t="s">
        <v>456</v>
      </c>
      <c r="B102" s="49"/>
      <c r="C102" s="154" t="s">
        <v>98</v>
      </c>
      <c r="D102" s="176"/>
      <c r="E102" s="176"/>
      <c r="F102" s="175"/>
      <c r="G102" s="176"/>
      <c r="H102" s="176"/>
      <c r="I102" s="314">
        <v>0</v>
      </c>
      <c r="J102" s="176"/>
      <c r="K102" s="177"/>
      <c r="L102" s="177"/>
      <c r="M102" s="177"/>
      <c r="N102" s="177"/>
      <c r="O102" s="177"/>
      <c r="P102" s="310">
        <f t="shared" si="0"/>
        <v>0</v>
      </c>
      <c r="Q102" s="312"/>
    </row>
    <row r="103" spans="1:17" ht="21.75" customHeight="1" x14ac:dyDescent="0.3">
      <c r="A103" s="852"/>
      <c r="B103" s="49"/>
      <c r="C103" s="118" t="s">
        <v>97</v>
      </c>
      <c r="D103" s="49"/>
      <c r="E103" s="49"/>
      <c r="F103" s="169"/>
      <c r="G103" s="49"/>
      <c r="H103" s="49"/>
      <c r="I103" s="315">
        <v>1681</v>
      </c>
      <c r="J103" s="49"/>
      <c r="K103" s="72"/>
      <c r="L103" s="72"/>
      <c r="M103" s="72"/>
      <c r="N103" s="72"/>
      <c r="O103" s="72"/>
      <c r="P103" s="311">
        <f t="shared" si="0"/>
        <v>1681</v>
      </c>
      <c r="Q103" s="312"/>
    </row>
    <row r="104" spans="1:17" ht="15" customHeight="1" x14ac:dyDescent="0.3">
      <c r="A104" s="851" t="s">
        <v>366</v>
      </c>
      <c r="B104" s="49"/>
      <c r="C104" s="154" t="s">
        <v>98</v>
      </c>
      <c r="D104" s="176"/>
      <c r="E104" s="176"/>
      <c r="F104" s="175">
        <v>2868943.63</v>
      </c>
      <c r="G104" s="176"/>
      <c r="H104" s="176"/>
      <c r="I104" s="314">
        <f>+F104</f>
        <v>2868943.63</v>
      </c>
      <c r="J104" s="176"/>
      <c r="K104" s="177"/>
      <c r="L104" s="177"/>
      <c r="M104" s="177"/>
      <c r="N104" s="177"/>
      <c r="O104" s="177"/>
      <c r="P104" s="310">
        <f t="shared" si="0"/>
        <v>2868943.63</v>
      </c>
      <c r="Q104" s="827">
        <f>+P105/P104</f>
        <v>0.74620567919628311</v>
      </c>
    </row>
    <row r="105" spans="1:17" ht="15" customHeight="1" x14ac:dyDescent="0.3">
      <c r="A105" s="852"/>
      <c r="B105" s="49"/>
      <c r="C105" s="118" t="s">
        <v>97</v>
      </c>
      <c r="D105" s="49"/>
      <c r="E105" s="49"/>
      <c r="F105" s="169">
        <v>1030114.64</v>
      </c>
      <c r="G105" s="49"/>
      <c r="H105" s="49"/>
      <c r="I105" s="315">
        <v>2140822.0299999998</v>
      </c>
      <c r="J105" s="49"/>
      <c r="K105" s="72"/>
      <c r="L105" s="72"/>
      <c r="M105" s="72"/>
      <c r="N105" s="72"/>
      <c r="O105" s="72"/>
      <c r="P105" s="311">
        <f t="shared" si="0"/>
        <v>2140822.0299999998</v>
      </c>
      <c r="Q105" s="828"/>
    </row>
    <row r="106" spans="1:17" ht="15" customHeight="1" x14ac:dyDescent="0.3">
      <c r="A106" s="851" t="s">
        <v>367</v>
      </c>
      <c r="B106" s="49"/>
      <c r="C106" s="154" t="s">
        <v>98</v>
      </c>
      <c r="D106" s="176"/>
      <c r="E106" s="176"/>
      <c r="F106" s="175">
        <v>735558.71</v>
      </c>
      <c r="G106" s="176"/>
      <c r="H106" s="176"/>
      <c r="I106" s="314">
        <f>+F106</f>
        <v>735558.71</v>
      </c>
      <c r="J106" s="176"/>
      <c r="K106" s="177"/>
      <c r="L106" s="177"/>
      <c r="M106" s="177"/>
      <c r="N106" s="177"/>
      <c r="O106" s="177"/>
      <c r="P106" s="310">
        <f t="shared" si="0"/>
        <v>735558.71</v>
      </c>
      <c r="Q106" s="827">
        <f>+P107/P106</f>
        <v>0.1924973466767867</v>
      </c>
    </row>
    <row r="107" spans="1:17" ht="15" customHeight="1" x14ac:dyDescent="0.3">
      <c r="A107" s="852"/>
      <c r="B107" s="49"/>
      <c r="C107" s="118" t="s">
        <v>97</v>
      </c>
      <c r="D107" s="49"/>
      <c r="E107" s="49"/>
      <c r="F107" s="169">
        <v>50672.41</v>
      </c>
      <c r="G107" s="49"/>
      <c r="H107" s="49"/>
      <c r="I107" s="315">
        <v>141593.1</v>
      </c>
      <c r="J107" s="49"/>
      <c r="K107" s="72"/>
      <c r="L107" s="72"/>
      <c r="M107" s="72"/>
      <c r="N107" s="72"/>
      <c r="O107" s="72"/>
      <c r="P107" s="311">
        <f t="shared" si="0"/>
        <v>141593.1</v>
      </c>
      <c r="Q107" s="828"/>
    </row>
    <row r="108" spans="1:17" ht="15" customHeight="1" x14ac:dyDescent="0.3">
      <c r="A108" s="851" t="s">
        <v>368</v>
      </c>
      <c r="B108" s="49"/>
      <c r="C108" s="154" t="s">
        <v>98</v>
      </c>
      <c r="D108" s="176"/>
      <c r="E108" s="176"/>
      <c r="F108" s="175">
        <v>3049.8</v>
      </c>
      <c r="G108" s="176"/>
      <c r="H108" s="176"/>
      <c r="I108" s="314">
        <f>+F108</f>
        <v>3049.8</v>
      </c>
      <c r="J108" s="176"/>
      <c r="K108" s="177"/>
      <c r="L108" s="177"/>
      <c r="M108" s="177"/>
      <c r="N108" s="177"/>
      <c r="O108" s="177"/>
      <c r="P108" s="310">
        <f t="shared" si="0"/>
        <v>3049.8</v>
      </c>
      <c r="Q108" s="827">
        <f>+P109/P108</f>
        <v>0</v>
      </c>
    </row>
    <row r="109" spans="1:17" ht="15" customHeight="1" x14ac:dyDescent="0.3">
      <c r="A109" s="852"/>
      <c r="B109" s="49"/>
      <c r="C109" s="118" t="s">
        <v>97</v>
      </c>
      <c r="D109" s="49"/>
      <c r="E109" s="49"/>
      <c r="F109" s="169">
        <v>0</v>
      </c>
      <c r="G109" s="49"/>
      <c r="H109" s="49"/>
      <c r="I109" s="315">
        <v>0</v>
      </c>
      <c r="J109" s="49"/>
      <c r="K109" s="72"/>
      <c r="L109" s="72"/>
      <c r="M109" s="72"/>
      <c r="N109" s="72"/>
      <c r="O109" s="72"/>
      <c r="P109" s="311">
        <f t="shared" si="0"/>
        <v>0</v>
      </c>
      <c r="Q109" s="828"/>
    </row>
    <row r="110" spans="1:17" ht="15" customHeight="1" x14ac:dyDescent="0.3">
      <c r="A110" s="851" t="s">
        <v>314</v>
      </c>
      <c r="B110" s="49"/>
      <c r="C110" s="154" t="s">
        <v>98</v>
      </c>
      <c r="D110" s="176"/>
      <c r="E110" s="176"/>
      <c r="F110" s="175">
        <v>187669.44</v>
      </c>
      <c r="G110" s="176"/>
      <c r="H110" s="176"/>
      <c r="I110" s="314">
        <f>+F110</f>
        <v>187669.44</v>
      </c>
      <c r="J110" s="176"/>
      <c r="K110" s="177"/>
      <c r="L110" s="177"/>
      <c r="M110" s="177"/>
      <c r="N110" s="177"/>
      <c r="O110" s="177"/>
      <c r="P110" s="310">
        <f t="shared" si="0"/>
        <v>187669.44</v>
      </c>
      <c r="Q110" s="827">
        <f>+P111/P110</f>
        <v>1.0695614587010012</v>
      </c>
    </row>
    <row r="111" spans="1:17" ht="15" customHeight="1" x14ac:dyDescent="0.3">
      <c r="A111" s="852"/>
      <c r="B111" s="49"/>
      <c r="C111" s="118" t="s">
        <v>97</v>
      </c>
      <c r="D111" s="49"/>
      <c r="E111" s="49"/>
      <c r="F111" s="169">
        <v>0</v>
      </c>
      <c r="G111" s="49"/>
      <c r="H111" s="49"/>
      <c r="I111" s="315">
        <v>200724</v>
      </c>
      <c r="J111" s="49"/>
      <c r="K111" s="72"/>
      <c r="L111" s="72"/>
      <c r="M111" s="72"/>
      <c r="N111" s="72"/>
      <c r="O111" s="72"/>
      <c r="P111" s="311">
        <f t="shared" si="0"/>
        <v>200724</v>
      </c>
      <c r="Q111" s="828"/>
    </row>
    <row r="112" spans="1:17" ht="15" customHeight="1" x14ac:dyDescent="0.3">
      <c r="A112" s="851" t="s">
        <v>307</v>
      </c>
      <c r="B112" s="49"/>
      <c r="C112" s="154" t="s">
        <v>98</v>
      </c>
      <c r="D112" s="176"/>
      <c r="E112" s="176"/>
      <c r="F112" s="175">
        <v>180337.58</v>
      </c>
      <c r="G112" s="176"/>
      <c r="H112" s="176"/>
      <c r="I112" s="314">
        <f>+F112</f>
        <v>180337.58</v>
      </c>
      <c r="J112" s="176"/>
      <c r="K112" s="177"/>
      <c r="L112" s="177"/>
      <c r="M112" s="177"/>
      <c r="N112" s="177"/>
      <c r="O112" s="177"/>
      <c r="P112" s="310">
        <f t="shared" si="0"/>
        <v>180337.58</v>
      </c>
      <c r="Q112" s="856">
        <f>+P113/P112</f>
        <v>0.40584541502664057</v>
      </c>
    </row>
    <row r="113" spans="1:17" ht="15" customHeight="1" x14ac:dyDescent="0.3">
      <c r="A113" s="852"/>
      <c r="B113" s="49"/>
      <c r="C113" s="118" t="s">
        <v>97</v>
      </c>
      <c r="D113" s="49"/>
      <c r="E113" s="49"/>
      <c r="F113" s="169"/>
      <c r="G113" s="49"/>
      <c r="H113" s="49"/>
      <c r="I113" s="315">
        <v>73189.179999999993</v>
      </c>
      <c r="J113" s="49"/>
      <c r="K113" s="72"/>
      <c r="L113" s="72"/>
      <c r="M113" s="72"/>
      <c r="N113" s="72"/>
      <c r="O113" s="72"/>
      <c r="P113" s="311">
        <f t="shared" si="0"/>
        <v>73189.179999999993</v>
      </c>
      <c r="Q113" s="857"/>
    </row>
    <row r="114" spans="1:17" ht="15" customHeight="1" x14ac:dyDescent="0.3">
      <c r="A114" s="851" t="s">
        <v>315</v>
      </c>
      <c r="B114" s="49"/>
      <c r="C114" s="154" t="s">
        <v>98</v>
      </c>
      <c r="D114" s="176"/>
      <c r="E114" s="176"/>
      <c r="F114" s="175">
        <v>588509.93000000005</v>
      </c>
      <c r="G114" s="176"/>
      <c r="H114" s="176"/>
      <c r="I114" s="314">
        <f>+F114</f>
        <v>588509.93000000005</v>
      </c>
      <c r="J114" s="176"/>
      <c r="K114" s="177"/>
      <c r="L114" s="177"/>
      <c r="M114" s="177"/>
      <c r="N114" s="177"/>
      <c r="O114" s="177"/>
      <c r="P114" s="310">
        <f t="shared" si="0"/>
        <v>588509.93000000005</v>
      </c>
      <c r="Q114" s="827">
        <f>+P115/P114</f>
        <v>0</v>
      </c>
    </row>
    <row r="115" spans="1:17" ht="15" customHeight="1" x14ac:dyDescent="0.3">
      <c r="A115" s="852"/>
      <c r="B115" s="49"/>
      <c r="C115" s="118" t="s">
        <v>97</v>
      </c>
      <c r="D115" s="49"/>
      <c r="E115" s="49"/>
      <c r="F115" s="169">
        <v>73189.179999999993</v>
      </c>
      <c r="G115" s="49"/>
      <c r="H115" s="49"/>
      <c r="I115" s="315">
        <v>0</v>
      </c>
      <c r="J115" s="49"/>
      <c r="K115" s="72"/>
      <c r="L115" s="72"/>
      <c r="M115" s="72"/>
      <c r="N115" s="72"/>
      <c r="O115" s="72"/>
      <c r="P115" s="311">
        <f t="shared" si="0"/>
        <v>0</v>
      </c>
      <c r="Q115" s="828"/>
    </row>
    <row r="116" spans="1:17" ht="20.25" customHeight="1" x14ac:dyDescent="0.3">
      <c r="A116" s="837" t="s">
        <v>457</v>
      </c>
      <c r="B116" s="173"/>
      <c r="C116" s="154" t="s">
        <v>98</v>
      </c>
      <c r="D116" s="318"/>
      <c r="E116" s="318"/>
      <c r="F116" s="319"/>
      <c r="G116" s="318"/>
      <c r="H116" s="318"/>
      <c r="I116" s="316">
        <v>0</v>
      </c>
      <c r="J116" s="318"/>
      <c r="K116" s="320"/>
      <c r="L116" s="320"/>
      <c r="M116" s="320"/>
      <c r="N116" s="320"/>
      <c r="O116" s="320"/>
      <c r="P116" s="310">
        <f t="shared" si="0"/>
        <v>0</v>
      </c>
      <c r="Q116" s="312"/>
    </row>
    <row r="117" spans="1:17" ht="20.25" customHeight="1" x14ac:dyDescent="0.3">
      <c r="A117" s="838"/>
      <c r="B117" s="173"/>
      <c r="C117" s="118" t="s">
        <v>97</v>
      </c>
      <c r="D117" s="173"/>
      <c r="E117" s="173"/>
      <c r="F117" s="313"/>
      <c r="G117" s="173"/>
      <c r="H117" s="173"/>
      <c r="I117" s="317">
        <v>12960</v>
      </c>
      <c r="J117" s="173"/>
      <c r="K117" s="179"/>
      <c r="L117" s="179"/>
      <c r="M117" s="179"/>
      <c r="N117" s="179"/>
      <c r="O117" s="179"/>
      <c r="P117" s="311">
        <f t="shared" si="0"/>
        <v>12960</v>
      </c>
      <c r="Q117" s="312"/>
    </row>
    <row r="118" spans="1:17" ht="14.25" customHeight="1" x14ac:dyDescent="0.3">
      <c r="A118" s="287"/>
      <c r="B118" s="173"/>
      <c r="C118" s="178"/>
      <c r="D118" s="173"/>
      <c r="E118" s="173"/>
      <c r="F118" s="173"/>
      <c r="G118" s="173"/>
      <c r="H118" s="173"/>
      <c r="I118" s="173"/>
      <c r="J118" s="173"/>
      <c r="K118" s="179"/>
      <c r="L118" s="179"/>
      <c r="M118" s="179"/>
      <c r="N118" s="179"/>
      <c r="O118" s="179"/>
      <c r="P118" s="205"/>
      <c r="Q118" s="199"/>
    </row>
    <row r="119" spans="1:17" ht="26.25" customHeight="1" x14ac:dyDescent="0.3">
      <c r="A119" s="831" t="s">
        <v>281</v>
      </c>
      <c r="B119" s="853"/>
      <c r="C119" s="202" t="s">
        <v>98</v>
      </c>
      <c r="D119" s="203"/>
      <c r="E119" s="201"/>
      <c r="F119" s="220">
        <f>+F92+F94+F96+F98+F100+F104+F106+F108+F110+F112+F114</f>
        <v>4934838.4899999993</v>
      </c>
      <c r="G119" s="201"/>
      <c r="H119" s="201"/>
      <c r="I119" s="321">
        <f>+I92+I94+I96+I98+I100+I102+I104+I106+I108+I110+I112+I114+I116</f>
        <v>4934838.4899999993</v>
      </c>
      <c r="J119" s="201"/>
      <c r="K119" s="204"/>
      <c r="L119" s="204"/>
      <c r="M119" s="204"/>
      <c r="N119" s="204"/>
      <c r="O119" s="204"/>
      <c r="P119" s="244">
        <f>+P92+P94+P96+P98+P100+P102+P104+P106+P108+P110+P112+P114+P116</f>
        <v>4934838.4899999993</v>
      </c>
      <c r="Q119" s="854">
        <f>+(P120/P119)*100</f>
        <v>65.822856544997094</v>
      </c>
    </row>
    <row r="120" spans="1:17" ht="26.25" customHeight="1" x14ac:dyDescent="0.3">
      <c r="A120" s="832"/>
      <c r="B120" s="836"/>
      <c r="C120" s="200" t="s">
        <v>97</v>
      </c>
      <c r="D120" s="191"/>
      <c r="E120" s="189"/>
      <c r="F120" s="240">
        <f>+F93+F95+F97+F99+F101+F105+F107+F109+F111+F113+F115</f>
        <v>1282486.7499999998</v>
      </c>
      <c r="G120" s="189"/>
      <c r="H120" s="189"/>
      <c r="I120" s="309">
        <f>+I93+I95+I97+I99+I101+I103+I105+I107+I109+I111+I113+I115+I117</f>
        <v>3248251.66</v>
      </c>
      <c r="J120" s="189"/>
      <c r="K120" s="192"/>
      <c r="L120" s="192"/>
      <c r="M120" s="192"/>
      <c r="N120" s="245"/>
      <c r="O120" s="192"/>
      <c r="P120" s="242">
        <f>+P93+P95+P97+P99+P101+P103+P105+P107+P109+P111+P113+P115+P117</f>
        <v>3248251.66</v>
      </c>
      <c r="Q120" s="855"/>
    </row>
    <row r="121" spans="1:17" x14ac:dyDescent="0.3">
      <c r="A121" s="817" t="s">
        <v>95</v>
      </c>
      <c r="B121" s="818"/>
      <c r="C121" s="818"/>
      <c r="D121" s="821"/>
      <c r="E121" s="821"/>
      <c r="F121" s="821"/>
      <c r="G121" s="821"/>
      <c r="H121" s="821"/>
      <c r="I121" s="821"/>
      <c r="J121" s="821"/>
      <c r="K121" s="821"/>
      <c r="L121" s="821"/>
      <c r="M121" s="821"/>
      <c r="N121" s="821"/>
      <c r="O121" s="821"/>
      <c r="P121" s="821"/>
      <c r="Q121" s="822"/>
    </row>
    <row r="122" spans="1:17" ht="68.25" customHeight="1" x14ac:dyDescent="0.3">
      <c r="A122" s="819"/>
      <c r="B122" s="820"/>
      <c r="C122" s="820"/>
      <c r="D122" s="823"/>
      <c r="E122" s="823"/>
      <c r="F122" s="823"/>
      <c r="G122" s="823"/>
      <c r="H122" s="823"/>
      <c r="I122" s="823"/>
      <c r="J122" s="823"/>
      <c r="K122" s="823"/>
      <c r="L122" s="823"/>
      <c r="M122" s="823"/>
      <c r="N122" s="823"/>
      <c r="O122" s="823"/>
      <c r="P122" s="823"/>
      <c r="Q122" s="824"/>
    </row>
    <row r="123" spans="1:17" x14ac:dyDescent="0.3">
      <c r="A123" s="66"/>
      <c r="Q123" s="69"/>
    </row>
    <row r="124" spans="1:17" x14ac:dyDescent="0.3">
      <c r="A124" s="814" t="s">
        <v>96</v>
      </c>
      <c r="B124" s="815"/>
      <c r="C124" s="815"/>
      <c r="D124" s="815"/>
      <c r="Q124" s="69"/>
    </row>
    <row r="125" spans="1:17" x14ac:dyDescent="0.3">
      <c r="A125" s="66"/>
      <c r="Q125" s="69"/>
    </row>
    <row r="126" spans="1:17" ht="15" thickBot="1" x14ac:dyDescent="0.35">
      <c r="A126" s="88"/>
      <c r="B126" s="89"/>
      <c r="C126" s="89"/>
      <c r="D126" s="89"/>
      <c r="E126" s="89"/>
      <c r="F126" s="89"/>
      <c r="G126" s="89"/>
      <c r="H126" s="89"/>
      <c r="I126" s="89"/>
      <c r="J126" s="89"/>
      <c r="K126" s="89"/>
      <c r="L126" s="89"/>
      <c r="M126" s="89"/>
      <c r="N126" s="89"/>
      <c r="O126" s="89"/>
      <c r="P126" s="89"/>
      <c r="Q126" s="90"/>
    </row>
  </sheetData>
  <mergeCells count="199">
    <mergeCell ref="A106:A107"/>
    <mergeCell ref="A108:A109"/>
    <mergeCell ref="A110:A111"/>
    <mergeCell ref="A112:A113"/>
    <mergeCell ref="A114:A115"/>
    <mergeCell ref="Q114:Q115"/>
    <mergeCell ref="Q108:Q109"/>
    <mergeCell ref="Q110:Q111"/>
    <mergeCell ref="Q112:Q113"/>
    <mergeCell ref="A119:A120"/>
    <mergeCell ref="B119:B120"/>
    <mergeCell ref="Q119:Q120"/>
    <mergeCell ref="A121:C122"/>
    <mergeCell ref="D121:Q122"/>
    <mergeCell ref="A124:D124"/>
    <mergeCell ref="A86:D86"/>
    <mergeCell ref="A89:Q89"/>
    <mergeCell ref="A90:A91"/>
    <mergeCell ref="B90:B91"/>
    <mergeCell ref="C90:O90"/>
    <mergeCell ref="P90:P91"/>
    <mergeCell ref="Q90:Q91"/>
    <mergeCell ref="Q104:Q105"/>
    <mergeCell ref="Q106:Q107"/>
    <mergeCell ref="A92:A93"/>
    <mergeCell ref="B92:B93"/>
    <mergeCell ref="Q92:Q93"/>
    <mergeCell ref="A94:A95"/>
    <mergeCell ref="B94:B95"/>
    <mergeCell ref="Q94:Q95"/>
    <mergeCell ref="A96:A97"/>
    <mergeCell ref="B96:B97"/>
    <mergeCell ref="Q96:Q97"/>
    <mergeCell ref="A98:A99"/>
    <mergeCell ref="B98:B99"/>
    <mergeCell ref="Q98:Q99"/>
    <mergeCell ref="A100:A101"/>
    <mergeCell ref="Q100:Q101"/>
    <mergeCell ref="A104:A105"/>
    <mergeCell ref="A79:O79"/>
    <mergeCell ref="P79:Q79"/>
    <mergeCell ref="A81:O81"/>
    <mergeCell ref="P81:Q81"/>
    <mergeCell ref="A83:C84"/>
    <mergeCell ref="D83:Q84"/>
    <mergeCell ref="A102:A103"/>
    <mergeCell ref="C76:D76"/>
    <mergeCell ref="F76:G76"/>
    <mergeCell ref="H76:I76"/>
    <mergeCell ref="J76:K76"/>
    <mergeCell ref="L76:M76"/>
    <mergeCell ref="P77:Q77"/>
    <mergeCell ref="A72:B72"/>
    <mergeCell ref="C72:Q72"/>
    <mergeCell ref="A74:Q74"/>
    <mergeCell ref="C75:D75"/>
    <mergeCell ref="F75:G75"/>
    <mergeCell ref="H75:I75"/>
    <mergeCell ref="J75:K75"/>
    <mergeCell ref="L75:M75"/>
    <mergeCell ref="A68:Q68"/>
    <mergeCell ref="A69:Q69"/>
    <mergeCell ref="A70:B70"/>
    <mergeCell ref="C70:Q70"/>
    <mergeCell ref="A71:B71"/>
    <mergeCell ref="C71:Q71"/>
    <mergeCell ref="C66:D66"/>
    <mergeCell ref="F66:G66"/>
    <mergeCell ref="H66:I66"/>
    <mergeCell ref="J66:K66"/>
    <mergeCell ref="L66:M66"/>
    <mergeCell ref="P67:Q67"/>
    <mergeCell ref="A61:B61"/>
    <mergeCell ref="C61:Q61"/>
    <mergeCell ref="A62:B62"/>
    <mergeCell ref="C62:Q62"/>
    <mergeCell ref="A64:Q64"/>
    <mergeCell ref="C65:D65"/>
    <mergeCell ref="F65:G65"/>
    <mergeCell ref="H65:I65"/>
    <mergeCell ref="J65:K65"/>
    <mergeCell ref="L65:M65"/>
    <mergeCell ref="A55:O55"/>
    <mergeCell ref="P55:Q55"/>
    <mergeCell ref="A57:Q57"/>
    <mergeCell ref="A58:Q58"/>
    <mergeCell ref="A59:Q59"/>
    <mergeCell ref="A60:B60"/>
    <mergeCell ref="C60:Q60"/>
    <mergeCell ref="C52:D52"/>
    <mergeCell ref="F52:G52"/>
    <mergeCell ref="H52:I52"/>
    <mergeCell ref="J52:K52"/>
    <mergeCell ref="L52:M52"/>
    <mergeCell ref="P53:Q53"/>
    <mergeCell ref="H54:O54"/>
    <mergeCell ref="A50:Q50"/>
    <mergeCell ref="C51:D51"/>
    <mergeCell ref="F51:G51"/>
    <mergeCell ref="H51:I51"/>
    <mergeCell ref="J51:K51"/>
    <mergeCell ref="L51:M51"/>
    <mergeCell ref="A46:B46"/>
    <mergeCell ref="C46:Q46"/>
    <mergeCell ref="A48:Q48"/>
    <mergeCell ref="C49:D49"/>
    <mergeCell ref="F49:G49"/>
    <mergeCell ref="H49:I49"/>
    <mergeCell ref="J49:K49"/>
    <mergeCell ref="L49:M49"/>
    <mergeCell ref="A42:Q42"/>
    <mergeCell ref="A43:Q43"/>
    <mergeCell ref="A44:B44"/>
    <mergeCell ref="C44:Q44"/>
    <mergeCell ref="A45:B45"/>
    <mergeCell ref="C45:Q45"/>
    <mergeCell ref="C38:D38"/>
    <mergeCell ref="F38:G38"/>
    <mergeCell ref="H38:I38"/>
    <mergeCell ref="J38:K38"/>
    <mergeCell ref="L38:M38"/>
    <mergeCell ref="P39:Q39"/>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12:B12"/>
    <mergeCell ref="C12:Q12"/>
    <mergeCell ref="A13:D13"/>
    <mergeCell ref="F13:G13"/>
    <mergeCell ref="H13:I13"/>
    <mergeCell ref="J13:M13"/>
    <mergeCell ref="N13:Q13"/>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A116:A117"/>
    <mergeCell ref="A6:C6"/>
    <mergeCell ref="D6:F6"/>
    <mergeCell ref="G6:J6"/>
    <mergeCell ref="K6:N6"/>
    <mergeCell ref="O6:Q6"/>
    <mergeCell ref="A8:Q8"/>
    <mergeCell ref="A1:Q1"/>
    <mergeCell ref="A2:Q2"/>
    <mergeCell ref="A4:Q4"/>
    <mergeCell ref="A5:C5"/>
    <mergeCell ref="D5:F5"/>
    <mergeCell ref="G5:J5"/>
    <mergeCell ref="K5:N5"/>
    <mergeCell ref="O5:Q5"/>
    <mergeCell ref="A14:D15"/>
    <mergeCell ref="E14:E15"/>
    <mergeCell ref="F14:G15"/>
    <mergeCell ref="H14:I15"/>
    <mergeCell ref="J14:M15"/>
    <mergeCell ref="N14:Q15"/>
    <mergeCell ref="A9:B9"/>
    <mergeCell ref="C9:Q9"/>
    <mergeCell ref="A11:Q11"/>
  </mergeCells>
  <printOptions horizontalCentered="1"/>
  <pageMargins left="0.15748031496063" right="0.196850393700787" top="0.31496062992126" bottom="0.15748031496063" header="0.31496062992126" footer="0.15748031496063"/>
  <pageSetup scale="43" orientation="portrait" r:id="rId1"/>
  <headerFoot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Datos!$C$4:$C$5</xm:f>
          </x14:formula1>
          <xm:sqref>C34:Q34 C46:Q46 C62:Q62 C72:Q72</xm:sqref>
        </x14:dataValidation>
        <x14:dataValidation type="list" allowBlank="1" showInputMessage="1" showErrorMessage="1" xr:uid="{00000000-0002-0000-0A00-000001000000}">
          <x14:formula1>
            <xm:f>Datos!$B$14:$B$18</xm:f>
          </x14:formula1>
          <xm:sqref>H14:I15</xm:sqref>
        </x14:dataValidation>
        <x14:dataValidation type="list" allowBlank="1" showInputMessage="1" showErrorMessage="1" xr:uid="{00000000-0002-0000-0A00-000002000000}">
          <x14:formula1>
            <xm:f>Datos!$B$21:$B$23</xm:f>
          </x14:formula1>
          <xm:sqref>F26:H26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753E-36A4-481A-A04D-048D8173FFF2}">
  <sheetPr filterMode="1"/>
  <dimension ref="A1:O323"/>
  <sheetViews>
    <sheetView workbookViewId="0">
      <selection activeCell="F324" sqref="F324"/>
    </sheetView>
  </sheetViews>
  <sheetFormatPr baseColWidth="10" defaultRowHeight="15" x14ac:dyDescent="0.25"/>
  <cols>
    <col min="3" max="3" width="11.5703125" bestFit="1" customWidth="1"/>
    <col min="4" max="4" width="41.28515625" style="133" customWidth="1"/>
    <col min="5" max="5" width="15.5703125" customWidth="1"/>
    <col min="6" max="9" width="11.7109375" bestFit="1" customWidth="1"/>
    <col min="10" max="10" width="14.42578125" style="222" customWidth="1"/>
    <col min="11" max="14" width="11.7109375" bestFit="1" customWidth="1"/>
    <col min="15" max="15" width="13.7109375" bestFit="1" customWidth="1"/>
  </cols>
  <sheetData>
    <row r="1" spans="1:15" x14ac:dyDescent="0.25">
      <c r="J1" s="222" t="s">
        <v>271</v>
      </c>
    </row>
    <row r="2" spans="1:15" s="138" customFormat="1" hidden="1" x14ac:dyDescent="0.25">
      <c r="A2" s="858" t="s">
        <v>272</v>
      </c>
      <c r="B2" s="140" t="s">
        <v>147</v>
      </c>
      <c r="C2" s="140">
        <v>1130</v>
      </c>
      <c r="D2" s="141" t="s">
        <v>148</v>
      </c>
      <c r="E2" s="142">
        <v>45213740.039999999</v>
      </c>
      <c r="F2" s="142">
        <v>21804518.239999998</v>
      </c>
      <c r="G2" s="142">
        <v>22045597.710000001</v>
      </c>
      <c r="H2" s="142">
        <v>44972660.57</v>
      </c>
      <c r="I2" s="142">
        <v>32722502.449999999</v>
      </c>
      <c r="J2" s="142">
        <v>10253470.08</v>
      </c>
      <c r="K2" s="142">
        <v>10253470.08</v>
      </c>
      <c r="L2" s="142">
        <v>10253470.08</v>
      </c>
      <c r="M2" s="142">
        <v>12250158.119999999</v>
      </c>
      <c r="N2" s="142">
        <v>34719190.490000002</v>
      </c>
      <c r="O2" s="143"/>
    </row>
    <row r="3" spans="1:15" s="138" customFormat="1" hidden="1" x14ac:dyDescent="0.25">
      <c r="A3" s="858"/>
      <c r="B3" s="140" t="s">
        <v>147</v>
      </c>
      <c r="C3" s="140">
        <v>1210</v>
      </c>
      <c r="D3" s="141" t="s">
        <v>149</v>
      </c>
      <c r="E3" s="142">
        <v>10773716.16</v>
      </c>
      <c r="F3" s="142">
        <v>113952.56</v>
      </c>
      <c r="G3" s="142">
        <v>181585.29</v>
      </c>
      <c r="H3" s="142">
        <v>10706083.43</v>
      </c>
      <c r="I3" s="142">
        <v>2730748.87</v>
      </c>
      <c r="J3" s="142">
        <v>2344922.12</v>
      </c>
      <c r="K3" s="142">
        <v>2344922.12</v>
      </c>
      <c r="L3" s="142">
        <v>2344922.12</v>
      </c>
      <c r="M3" s="142">
        <v>7975334.5599999996</v>
      </c>
      <c r="N3" s="142">
        <v>8361161.3099999996</v>
      </c>
      <c r="O3" s="143"/>
    </row>
    <row r="4" spans="1:15" s="138" customFormat="1" hidden="1" x14ac:dyDescent="0.25">
      <c r="A4" s="858"/>
      <c r="B4" s="140" t="s">
        <v>147</v>
      </c>
      <c r="C4" s="140">
        <v>1220</v>
      </c>
      <c r="D4" s="141" t="s">
        <v>150</v>
      </c>
      <c r="E4" s="142">
        <v>3942557.07</v>
      </c>
      <c r="F4" s="142">
        <v>10068.84</v>
      </c>
      <c r="G4" s="142">
        <v>15584.52</v>
      </c>
      <c r="H4" s="142">
        <v>3937041.39</v>
      </c>
      <c r="I4" s="142">
        <v>989427.97</v>
      </c>
      <c r="J4" s="142">
        <v>699423.79</v>
      </c>
      <c r="K4" s="142">
        <v>501774.01</v>
      </c>
      <c r="L4" s="142">
        <v>501774.01</v>
      </c>
      <c r="M4" s="142">
        <v>2947613.42</v>
      </c>
      <c r="N4" s="142">
        <v>3237617.6</v>
      </c>
      <c r="O4" s="143"/>
    </row>
    <row r="5" spans="1:15" s="138" customFormat="1" hidden="1" x14ac:dyDescent="0.25">
      <c r="A5" s="858"/>
      <c r="B5" s="140" t="s">
        <v>147</v>
      </c>
      <c r="C5" s="140">
        <v>1230</v>
      </c>
      <c r="D5" s="141" t="s">
        <v>151</v>
      </c>
      <c r="E5" s="142">
        <v>7178.4</v>
      </c>
      <c r="F5" s="140">
        <v>0</v>
      </c>
      <c r="G5" s="140">
        <v>0</v>
      </c>
      <c r="H5" s="142">
        <v>7178.4</v>
      </c>
      <c r="I5" s="142">
        <v>1794.6</v>
      </c>
      <c r="J5" s="140">
        <v>0</v>
      </c>
      <c r="K5" s="140">
        <v>0</v>
      </c>
      <c r="L5" s="140">
        <v>0</v>
      </c>
      <c r="M5" s="142">
        <v>5383.8</v>
      </c>
      <c r="N5" s="142">
        <v>7178.4</v>
      </c>
      <c r="O5" s="143"/>
    </row>
    <row r="6" spans="1:15" s="138" customFormat="1" hidden="1" x14ac:dyDescent="0.25">
      <c r="A6" s="858"/>
      <c r="B6" s="140" t="s">
        <v>147</v>
      </c>
      <c r="C6" s="140">
        <v>1310</v>
      </c>
      <c r="D6" s="141" t="s">
        <v>152</v>
      </c>
      <c r="E6" s="142">
        <v>2569696.08</v>
      </c>
      <c r="F6" s="142">
        <v>7620.78</v>
      </c>
      <c r="G6" s="142">
        <v>33288.65</v>
      </c>
      <c r="H6" s="142">
        <v>2544028.21</v>
      </c>
      <c r="I6" s="142">
        <v>622900.34</v>
      </c>
      <c r="J6" s="142">
        <v>564771.41</v>
      </c>
      <c r="K6" s="142">
        <v>564771.41</v>
      </c>
      <c r="L6" s="142">
        <v>564771.41</v>
      </c>
      <c r="M6" s="142">
        <v>1921127.87</v>
      </c>
      <c r="N6" s="142">
        <v>1979256.8</v>
      </c>
      <c r="O6" s="143"/>
    </row>
    <row r="7" spans="1:15" s="138" customFormat="1" ht="24" hidden="1" x14ac:dyDescent="0.25">
      <c r="A7" s="858"/>
      <c r="B7" s="140" t="s">
        <v>147</v>
      </c>
      <c r="C7" s="140">
        <v>1320</v>
      </c>
      <c r="D7" s="141" t="s">
        <v>153</v>
      </c>
      <c r="E7" s="142">
        <v>10202748.720000001</v>
      </c>
      <c r="F7" s="142">
        <v>183663.76</v>
      </c>
      <c r="G7" s="142">
        <v>188651.63</v>
      </c>
      <c r="H7" s="142">
        <v>10197760.85</v>
      </c>
      <c r="I7" s="142">
        <v>2723245.15</v>
      </c>
      <c r="J7" s="142">
        <v>2568651.85</v>
      </c>
      <c r="K7" s="142">
        <v>169957.43</v>
      </c>
      <c r="L7" s="142">
        <v>169957.43</v>
      </c>
      <c r="M7" s="142">
        <v>7474515.7000000002</v>
      </c>
      <c r="N7" s="142">
        <v>7629109</v>
      </c>
      <c r="O7" s="143"/>
    </row>
    <row r="8" spans="1:15" s="138" customFormat="1" hidden="1" x14ac:dyDescent="0.25">
      <c r="A8" s="858"/>
      <c r="B8" s="140" t="s">
        <v>147</v>
      </c>
      <c r="C8" s="140">
        <v>1330</v>
      </c>
      <c r="D8" s="141" t="s">
        <v>154</v>
      </c>
      <c r="E8" s="142">
        <v>9585897.4000000004</v>
      </c>
      <c r="F8" s="142">
        <v>11745.74</v>
      </c>
      <c r="G8" s="142">
        <v>22558.52</v>
      </c>
      <c r="H8" s="142">
        <v>9575084.6199999992</v>
      </c>
      <c r="I8" s="142">
        <v>2397407.2999999998</v>
      </c>
      <c r="J8" s="142">
        <v>1767369.41</v>
      </c>
      <c r="K8" s="142">
        <v>1767369.41</v>
      </c>
      <c r="L8" s="142">
        <v>1767369.41</v>
      </c>
      <c r="M8" s="142">
        <v>7177677.3200000003</v>
      </c>
      <c r="N8" s="142">
        <v>7807715.21</v>
      </c>
      <c r="O8" s="143"/>
    </row>
    <row r="9" spans="1:15" s="138" customFormat="1" hidden="1" x14ac:dyDescent="0.25">
      <c r="A9" s="858"/>
      <c r="B9" s="140" t="s">
        <v>147</v>
      </c>
      <c r="C9" s="140">
        <v>1440</v>
      </c>
      <c r="D9" s="141" t="s">
        <v>155</v>
      </c>
      <c r="E9" s="140">
        <v>0</v>
      </c>
      <c r="F9" s="142">
        <v>1027543.98</v>
      </c>
      <c r="G9" s="140">
        <v>0</v>
      </c>
      <c r="H9" s="142">
        <v>1027543.98</v>
      </c>
      <c r="I9" s="142">
        <v>1027543.98</v>
      </c>
      <c r="J9" s="142">
        <v>1027543.98</v>
      </c>
      <c r="K9" s="142">
        <v>1027543.98</v>
      </c>
      <c r="L9" s="142">
        <v>1027543.98</v>
      </c>
      <c r="M9" s="140">
        <v>0</v>
      </c>
      <c r="N9" s="140">
        <v>0</v>
      </c>
      <c r="O9" s="143"/>
    </row>
    <row r="10" spans="1:15" s="138" customFormat="1" hidden="1" x14ac:dyDescent="0.25">
      <c r="A10" s="858"/>
      <c r="B10" s="140" t="s">
        <v>147</v>
      </c>
      <c r="C10" s="140">
        <v>1510</v>
      </c>
      <c r="D10" s="141" t="s">
        <v>156</v>
      </c>
      <c r="E10" s="142">
        <v>414675.12</v>
      </c>
      <c r="F10" s="142">
        <v>28790.99</v>
      </c>
      <c r="G10" s="142">
        <v>23695.279999999999</v>
      </c>
      <c r="H10" s="142">
        <v>419770.83</v>
      </c>
      <c r="I10" s="142">
        <v>132459.76999999999</v>
      </c>
      <c r="J10" s="142">
        <v>127674</v>
      </c>
      <c r="K10" s="142">
        <v>85029.5</v>
      </c>
      <c r="L10" s="142">
        <v>85029.5</v>
      </c>
      <c r="M10" s="142">
        <v>287311.06</v>
      </c>
      <c r="N10" s="142">
        <v>292096.83</v>
      </c>
      <c r="O10" s="143"/>
    </row>
    <row r="11" spans="1:15" s="138" customFormat="1" hidden="1" x14ac:dyDescent="0.25">
      <c r="A11" s="858"/>
      <c r="B11" s="140" t="s">
        <v>147</v>
      </c>
      <c r="C11" s="140">
        <v>1520</v>
      </c>
      <c r="D11" s="141" t="s">
        <v>157</v>
      </c>
      <c r="E11" s="142">
        <v>761094.81</v>
      </c>
      <c r="F11" s="140">
        <v>0</v>
      </c>
      <c r="G11" s="140">
        <v>0</v>
      </c>
      <c r="H11" s="142">
        <v>761094.81</v>
      </c>
      <c r="I11" s="142">
        <v>190273.74</v>
      </c>
      <c r="J11" s="140">
        <v>0</v>
      </c>
      <c r="K11" s="140">
        <v>0</v>
      </c>
      <c r="L11" s="140">
        <v>0</v>
      </c>
      <c r="M11" s="142">
        <v>570821.06999999995</v>
      </c>
      <c r="N11" s="142">
        <v>761094.81</v>
      </c>
      <c r="O11" s="143"/>
    </row>
    <row r="12" spans="1:15" s="138" customFormat="1" hidden="1" x14ac:dyDescent="0.25">
      <c r="A12" s="858"/>
      <c r="B12" s="140" t="s">
        <v>147</v>
      </c>
      <c r="C12" s="140">
        <v>1530</v>
      </c>
      <c r="D12" s="141" t="s">
        <v>158</v>
      </c>
      <c r="E12" s="142">
        <v>81459.23</v>
      </c>
      <c r="F12" s="140">
        <v>0</v>
      </c>
      <c r="G12" s="140">
        <v>0</v>
      </c>
      <c r="H12" s="142">
        <v>81459.23</v>
      </c>
      <c r="I12" s="142">
        <v>20364.810000000001</v>
      </c>
      <c r="J12" s="140">
        <v>0</v>
      </c>
      <c r="K12" s="140">
        <v>0</v>
      </c>
      <c r="L12" s="140">
        <v>0</v>
      </c>
      <c r="M12" s="142">
        <v>61094.42</v>
      </c>
      <c r="N12" s="142">
        <v>81459.23</v>
      </c>
      <c r="O12" s="143"/>
    </row>
    <row r="13" spans="1:15" s="138" customFormat="1" hidden="1" x14ac:dyDescent="0.25">
      <c r="A13" s="858"/>
      <c r="B13" s="140" t="s">
        <v>147</v>
      </c>
      <c r="C13" s="140">
        <v>1540</v>
      </c>
      <c r="D13" s="141" t="s">
        <v>159</v>
      </c>
      <c r="E13" s="142">
        <v>17430580.079999998</v>
      </c>
      <c r="F13" s="142">
        <v>28189147.800000001</v>
      </c>
      <c r="G13" s="142">
        <v>131087.14000000001</v>
      </c>
      <c r="H13" s="142">
        <v>45488640.740000002</v>
      </c>
      <c r="I13" s="142">
        <v>32491204.32</v>
      </c>
      <c r="J13" s="142">
        <v>10254875.41</v>
      </c>
      <c r="K13" s="142">
        <v>5433414.6600000001</v>
      </c>
      <c r="L13" s="142">
        <v>5433414.6600000001</v>
      </c>
      <c r="M13" s="142">
        <v>12997436.42</v>
      </c>
      <c r="N13" s="142">
        <v>35233765.329999998</v>
      </c>
      <c r="O13" s="143"/>
    </row>
    <row r="14" spans="1:15" s="138" customFormat="1" hidden="1" x14ac:dyDescent="0.25">
      <c r="A14" s="858"/>
      <c r="B14" s="140" t="s">
        <v>147</v>
      </c>
      <c r="C14" s="140">
        <v>1590</v>
      </c>
      <c r="D14" s="141" t="s">
        <v>160</v>
      </c>
      <c r="E14" s="142">
        <v>506879.4</v>
      </c>
      <c r="F14" s="142">
        <v>13183.18</v>
      </c>
      <c r="G14" s="142">
        <v>24284.71</v>
      </c>
      <c r="H14" s="142">
        <v>495777.87</v>
      </c>
      <c r="I14" s="142">
        <v>128801.5</v>
      </c>
      <c r="J14" s="142">
        <v>116400.42</v>
      </c>
      <c r="K14" s="142">
        <v>116400.42</v>
      </c>
      <c r="L14" s="142">
        <v>116400.42</v>
      </c>
      <c r="M14" s="142">
        <v>366976.37</v>
      </c>
      <c r="N14" s="142">
        <v>379377.45</v>
      </c>
      <c r="O14" s="144">
        <f>+J14+J13+J10+J9+J8+J7+J6+J4+J3+J2</f>
        <v>29725102.469999999</v>
      </c>
    </row>
    <row r="15" spans="1:15" s="143" customFormat="1" hidden="1" x14ac:dyDescent="0.25">
      <c r="A15" s="139" t="s">
        <v>272</v>
      </c>
      <c r="B15" s="140" t="s">
        <v>147</v>
      </c>
      <c r="C15" s="140">
        <v>2110</v>
      </c>
      <c r="D15" s="141" t="s">
        <v>161</v>
      </c>
      <c r="E15" s="142">
        <v>75014.399999999994</v>
      </c>
      <c r="F15" s="142">
        <v>169096.97</v>
      </c>
      <c r="G15" s="142">
        <v>17212.3</v>
      </c>
      <c r="H15" s="142">
        <v>226899.07</v>
      </c>
      <c r="I15" s="142">
        <v>179999.39</v>
      </c>
      <c r="J15" s="142">
        <v>8453.27</v>
      </c>
      <c r="K15" s="142">
        <v>5317.76</v>
      </c>
      <c r="L15" s="142">
        <v>5317.76</v>
      </c>
      <c r="M15" s="142">
        <v>46899.68</v>
      </c>
      <c r="N15" s="142">
        <v>218445.8</v>
      </c>
      <c r="O15" s="144"/>
    </row>
    <row r="16" spans="1:15" s="168" customFormat="1" ht="24" hidden="1" x14ac:dyDescent="0.25">
      <c r="A16" s="164" t="s">
        <v>273</v>
      </c>
      <c r="B16" s="165" t="s">
        <v>147</v>
      </c>
      <c r="C16" s="165">
        <v>2140</v>
      </c>
      <c r="D16" s="166" t="s">
        <v>162</v>
      </c>
      <c r="E16" s="167">
        <v>55305.96</v>
      </c>
      <c r="F16" s="167">
        <v>12126.83</v>
      </c>
      <c r="G16" s="165">
        <v>406.38</v>
      </c>
      <c r="H16" s="167">
        <v>67026.41</v>
      </c>
      <c r="I16" s="167">
        <v>19633.439999999999</v>
      </c>
      <c r="J16" s="167">
        <v>11246</v>
      </c>
      <c r="K16" s="165">
        <v>0</v>
      </c>
      <c r="L16" s="165">
        <v>0</v>
      </c>
      <c r="M16" s="167">
        <v>47392.97</v>
      </c>
      <c r="N16" s="167">
        <v>55780.41</v>
      </c>
    </row>
    <row r="17" spans="1:14" s="143" customFormat="1" hidden="1" x14ac:dyDescent="0.25">
      <c r="A17" s="139" t="s">
        <v>272</v>
      </c>
      <c r="B17" s="140" t="s">
        <v>147</v>
      </c>
      <c r="C17" s="140">
        <v>2150</v>
      </c>
      <c r="D17" s="141" t="s">
        <v>163</v>
      </c>
      <c r="E17" s="142">
        <v>43857</v>
      </c>
      <c r="F17" s="142">
        <v>62732.92</v>
      </c>
      <c r="G17" s="142">
        <v>36335.4</v>
      </c>
      <c r="H17" s="142">
        <v>70254.52</v>
      </c>
      <c r="I17" s="142">
        <v>68000</v>
      </c>
      <c r="J17" s="142">
        <v>68000</v>
      </c>
      <c r="K17" s="140">
        <v>0</v>
      </c>
      <c r="L17" s="140">
        <v>0</v>
      </c>
      <c r="M17" s="142">
        <v>2254.52</v>
      </c>
      <c r="N17" s="142">
        <v>2254.52</v>
      </c>
    </row>
    <row r="18" spans="1:14" s="168" customFormat="1" hidden="1" x14ac:dyDescent="0.25">
      <c r="A18" s="164" t="s">
        <v>273</v>
      </c>
      <c r="B18" s="165" t="s">
        <v>147</v>
      </c>
      <c r="C18" s="165">
        <v>2160</v>
      </c>
      <c r="D18" s="166" t="s">
        <v>164</v>
      </c>
      <c r="E18" s="167">
        <v>47706.96</v>
      </c>
      <c r="F18" s="167">
        <v>10510.63</v>
      </c>
      <c r="G18" s="167">
        <v>9845.39</v>
      </c>
      <c r="H18" s="167">
        <v>48372.2</v>
      </c>
      <c r="I18" s="167">
        <v>9838</v>
      </c>
      <c r="J18" s="167">
        <v>9838</v>
      </c>
      <c r="K18" s="165">
        <v>0</v>
      </c>
      <c r="L18" s="165">
        <v>0</v>
      </c>
      <c r="M18" s="167">
        <v>38534.199999999997</v>
      </c>
      <c r="N18" s="167">
        <v>38534.199999999997</v>
      </c>
    </row>
    <row r="19" spans="1:14" s="143" customFormat="1" hidden="1" x14ac:dyDescent="0.25">
      <c r="A19" s="139" t="s">
        <v>272</v>
      </c>
      <c r="B19" s="140" t="s">
        <v>147</v>
      </c>
      <c r="C19" s="140">
        <v>2210</v>
      </c>
      <c r="D19" s="141" t="s">
        <v>165</v>
      </c>
      <c r="E19" s="142">
        <v>92871</v>
      </c>
      <c r="F19" s="142">
        <v>19600.05</v>
      </c>
      <c r="G19" s="142">
        <v>13298.56</v>
      </c>
      <c r="H19" s="142">
        <v>99172.49</v>
      </c>
      <c r="I19" s="142">
        <v>28199.61</v>
      </c>
      <c r="J19" s="142">
        <v>28199.61</v>
      </c>
      <c r="K19" s="142">
        <v>28199.61</v>
      </c>
      <c r="L19" s="142">
        <v>28199.61</v>
      </c>
      <c r="M19" s="142">
        <v>70972.88</v>
      </c>
      <c r="N19" s="142">
        <v>70972.88</v>
      </c>
    </row>
    <row r="20" spans="1:14" s="168" customFormat="1" hidden="1" x14ac:dyDescent="0.25">
      <c r="A20" s="164" t="s">
        <v>273</v>
      </c>
      <c r="B20" s="165" t="s">
        <v>147</v>
      </c>
      <c r="C20" s="165">
        <v>2230</v>
      </c>
      <c r="D20" s="166" t="s">
        <v>166</v>
      </c>
      <c r="E20" s="165">
        <v>43.2</v>
      </c>
      <c r="F20" s="167">
        <v>3600</v>
      </c>
      <c r="G20" s="165">
        <v>0</v>
      </c>
      <c r="H20" s="167">
        <v>3643.2</v>
      </c>
      <c r="I20" s="167">
        <v>3600</v>
      </c>
      <c r="J20" s="165">
        <v>0</v>
      </c>
      <c r="K20" s="165">
        <v>0</v>
      </c>
      <c r="L20" s="165">
        <v>0</v>
      </c>
      <c r="M20" s="165">
        <v>43.2</v>
      </c>
      <c r="N20" s="167">
        <v>3643.2</v>
      </c>
    </row>
    <row r="21" spans="1:14" s="168" customFormat="1" hidden="1" x14ac:dyDescent="0.25">
      <c r="A21" s="164" t="s">
        <v>273</v>
      </c>
      <c r="B21" s="165" t="s">
        <v>147</v>
      </c>
      <c r="C21" s="165">
        <v>2380</v>
      </c>
      <c r="D21" s="166" t="s">
        <v>167</v>
      </c>
      <c r="E21" s="167">
        <v>6903406</v>
      </c>
      <c r="F21" s="165">
        <v>0</v>
      </c>
      <c r="G21" s="165">
        <v>0</v>
      </c>
      <c r="H21" s="167">
        <v>6903406</v>
      </c>
      <c r="I21" s="165">
        <v>0</v>
      </c>
      <c r="J21" s="165">
        <v>0</v>
      </c>
      <c r="K21" s="165">
        <v>0</v>
      </c>
      <c r="L21" s="165">
        <v>0</v>
      </c>
      <c r="M21" s="167">
        <v>6903406</v>
      </c>
      <c r="N21" s="167">
        <v>6903406</v>
      </c>
    </row>
    <row r="22" spans="1:14" s="168" customFormat="1" hidden="1" x14ac:dyDescent="0.25">
      <c r="A22" s="164" t="s">
        <v>273</v>
      </c>
      <c r="B22" s="165" t="s">
        <v>147</v>
      </c>
      <c r="C22" s="165">
        <v>2410</v>
      </c>
      <c r="D22" s="166" t="s">
        <v>168</v>
      </c>
      <c r="E22" s="167">
        <v>670894.71</v>
      </c>
      <c r="F22" s="167">
        <v>229944.31</v>
      </c>
      <c r="G22" s="167">
        <v>259962.34</v>
      </c>
      <c r="H22" s="167">
        <v>640876.68000000005</v>
      </c>
      <c r="I22" s="167">
        <v>84694.64</v>
      </c>
      <c r="J22" s="167">
        <v>84694.64</v>
      </c>
      <c r="K22" s="167">
        <v>8799.98</v>
      </c>
      <c r="L22" s="167">
        <v>8799.98</v>
      </c>
      <c r="M22" s="167">
        <v>556182.04</v>
      </c>
      <c r="N22" s="167">
        <v>556182.04</v>
      </c>
    </row>
    <row r="23" spans="1:14" s="168" customFormat="1" hidden="1" x14ac:dyDescent="0.25">
      <c r="A23" s="164" t="s">
        <v>273</v>
      </c>
      <c r="B23" s="165" t="s">
        <v>147</v>
      </c>
      <c r="C23" s="165">
        <v>2420</v>
      </c>
      <c r="D23" s="166" t="s">
        <v>169</v>
      </c>
      <c r="E23" s="167">
        <v>335311.15999999997</v>
      </c>
      <c r="F23" s="167">
        <v>115130.42</v>
      </c>
      <c r="G23" s="167">
        <v>61026.42</v>
      </c>
      <c r="H23" s="167">
        <v>389415.16</v>
      </c>
      <c r="I23" s="167">
        <v>135029</v>
      </c>
      <c r="J23" s="167">
        <v>115029</v>
      </c>
      <c r="K23" s="167">
        <v>27052</v>
      </c>
      <c r="L23" s="167">
        <v>27052</v>
      </c>
      <c r="M23" s="167">
        <v>254386.16</v>
      </c>
      <c r="N23" s="167">
        <v>274386.15999999997</v>
      </c>
    </row>
    <row r="24" spans="1:14" s="168" customFormat="1" hidden="1" x14ac:dyDescent="0.25">
      <c r="A24" s="164" t="s">
        <v>273</v>
      </c>
      <c r="B24" s="165" t="s">
        <v>147</v>
      </c>
      <c r="C24" s="165">
        <v>2430</v>
      </c>
      <c r="D24" s="166" t="s">
        <v>170</v>
      </c>
      <c r="E24" s="167">
        <v>2878.52</v>
      </c>
      <c r="F24" s="167">
        <v>40640.160000000003</v>
      </c>
      <c r="G24" s="167">
        <v>4187.1000000000004</v>
      </c>
      <c r="H24" s="167">
        <v>39331.58</v>
      </c>
      <c r="I24" s="167">
        <v>21320</v>
      </c>
      <c r="J24" s="167">
        <v>21320</v>
      </c>
      <c r="K24" s="167">
        <v>21320</v>
      </c>
      <c r="L24" s="167">
        <v>21320</v>
      </c>
      <c r="M24" s="167">
        <v>18011.580000000002</v>
      </c>
      <c r="N24" s="167">
        <v>18011.580000000002</v>
      </c>
    </row>
    <row r="25" spans="1:14" s="168" customFormat="1" hidden="1" x14ac:dyDescent="0.25">
      <c r="A25" s="164" t="s">
        <v>273</v>
      </c>
      <c r="B25" s="165" t="s">
        <v>147</v>
      </c>
      <c r="C25" s="165">
        <v>2440</v>
      </c>
      <c r="D25" s="166" t="s">
        <v>171</v>
      </c>
      <c r="E25" s="167">
        <v>66629.899999999994</v>
      </c>
      <c r="F25" s="165">
        <v>0</v>
      </c>
      <c r="G25" s="165">
        <v>0</v>
      </c>
      <c r="H25" s="167">
        <v>66629.899999999994</v>
      </c>
      <c r="I25" s="165">
        <v>0</v>
      </c>
      <c r="J25" s="165">
        <v>0</v>
      </c>
      <c r="K25" s="165">
        <v>0</v>
      </c>
      <c r="L25" s="165">
        <v>0</v>
      </c>
      <c r="M25" s="167">
        <v>66629.899999999994</v>
      </c>
      <c r="N25" s="167">
        <v>66629.899999999994</v>
      </c>
    </row>
    <row r="26" spans="1:14" s="143" customFormat="1" hidden="1" x14ac:dyDescent="0.25">
      <c r="A26" s="139" t="s">
        <v>272</v>
      </c>
      <c r="B26" s="140" t="s">
        <v>147</v>
      </c>
      <c r="C26" s="140">
        <v>2450</v>
      </c>
      <c r="D26" s="141" t="s">
        <v>172</v>
      </c>
      <c r="E26" s="140">
        <v>18.68</v>
      </c>
      <c r="F26" s="140">
        <v>0</v>
      </c>
      <c r="G26" s="140">
        <v>0</v>
      </c>
      <c r="H26" s="140">
        <v>18.68</v>
      </c>
      <c r="I26" s="140">
        <v>0</v>
      </c>
      <c r="J26" s="140">
        <v>0</v>
      </c>
      <c r="K26" s="140">
        <v>0</v>
      </c>
      <c r="L26" s="140">
        <v>0</v>
      </c>
      <c r="M26" s="140">
        <v>18.68</v>
      </c>
      <c r="N26" s="140">
        <v>18.68</v>
      </c>
    </row>
    <row r="27" spans="1:14" s="138" customFormat="1" hidden="1" x14ac:dyDescent="0.25">
      <c r="A27" s="134" t="s">
        <v>274</v>
      </c>
      <c r="B27" s="135" t="s">
        <v>147</v>
      </c>
      <c r="C27" s="135">
        <v>2460</v>
      </c>
      <c r="D27" s="136" t="s">
        <v>173</v>
      </c>
      <c r="E27" s="137">
        <v>4704810.4800000004</v>
      </c>
      <c r="F27" s="137">
        <v>3380082.87</v>
      </c>
      <c r="G27" s="137">
        <v>3437765.97</v>
      </c>
      <c r="H27" s="137">
        <v>4647127.38</v>
      </c>
      <c r="I27" s="137">
        <v>1927023.62</v>
      </c>
      <c r="J27" s="137">
        <v>126186.86</v>
      </c>
      <c r="K27" s="137">
        <v>15197.72</v>
      </c>
      <c r="L27" s="137">
        <v>15197.72</v>
      </c>
      <c r="M27" s="137">
        <v>2720103.76</v>
      </c>
      <c r="N27" s="137">
        <v>4520940.5199999996</v>
      </c>
    </row>
    <row r="28" spans="1:14" s="168" customFormat="1" hidden="1" x14ac:dyDescent="0.25">
      <c r="A28" s="164" t="s">
        <v>275</v>
      </c>
      <c r="B28" s="165" t="s">
        <v>147</v>
      </c>
      <c r="C28" s="165">
        <v>2470</v>
      </c>
      <c r="D28" s="166" t="s">
        <v>174</v>
      </c>
      <c r="E28" s="167">
        <v>5231196.5999999996</v>
      </c>
      <c r="F28" s="167">
        <v>3041128.14</v>
      </c>
      <c r="G28" s="167">
        <v>2882459.29</v>
      </c>
      <c r="H28" s="167">
        <v>5389865.4500000002</v>
      </c>
      <c r="I28" s="167">
        <v>2498788.44</v>
      </c>
      <c r="J28" s="167">
        <v>268943.09000000003</v>
      </c>
      <c r="K28" s="167">
        <v>31053.1</v>
      </c>
      <c r="L28" s="167">
        <v>31053.1</v>
      </c>
      <c r="M28" s="167">
        <v>2891077.01</v>
      </c>
      <c r="N28" s="167">
        <v>5120922.3600000003</v>
      </c>
    </row>
    <row r="29" spans="1:14" s="168" customFormat="1" hidden="1" x14ac:dyDescent="0.25">
      <c r="A29" s="164" t="s">
        <v>275</v>
      </c>
      <c r="B29" s="165" t="s">
        <v>147</v>
      </c>
      <c r="C29" s="165">
        <v>2480</v>
      </c>
      <c r="D29" s="166" t="s">
        <v>175</v>
      </c>
      <c r="E29" s="167">
        <v>272603.13</v>
      </c>
      <c r="F29" s="167">
        <v>23032.98</v>
      </c>
      <c r="G29" s="167">
        <v>18003.48</v>
      </c>
      <c r="H29" s="167">
        <v>277632.63</v>
      </c>
      <c r="I29" s="167">
        <v>36111.699999999997</v>
      </c>
      <c r="J29" s="165">
        <v>780</v>
      </c>
      <c r="K29" s="165">
        <v>0</v>
      </c>
      <c r="L29" s="165">
        <v>0</v>
      </c>
      <c r="M29" s="167">
        <v>241520.93</v>
      </c>
      <c r="N29" s="167">
        <v>276852.63</v>
      </c>
    </row>
    <row r="30" spans="1:14" s="168" customFormat="1" ht="24" hidden="1" x14ac:dyDescent="0.25">
      <c r="A30" s="164" t="s">
        <v>275</v>
      </c>
      <c r="B30" s="165" t="s">
        <v>147</v>
      </c>
      <c r="C30" s="165">
        <v>2490</v>
      </c>
      <c r="D30" s="166" t="s">
        <v>176</v>
      </c>
      <c r="E30" s="167">
        <v>534093.24</v>
      </c>
      <c r="F30" s="167">
        <v>9138.68</v>
      </c>
      <c r="G30" s="167">
        <v>21197.85</v>
      </c>
      <c r="H30" s="167">
        <v>522034.07</v>
      </c>
      <c r="I30" s="167">
        <v>16418.79</v>
      </c>
      <c r="J30" s="167">
        <v>15236.24</v>
      </c>
      <c r="K30" s="165">
        <v>85.34</v>
      </c>
      <c r="L30" s="165">
        <v>85.34</v>
      </c>
      <c r="M30" s="167">
        <v>505615.28</v>
      </c>
      <c r="N30" s="167">
        <v>506797.83</v>
      </c>
    </row>
    <row r="31" spans="1:14" s="143" customFormat="1" hidden="1" x14ac:dyDescent="0.25">
      <c r="A31" s="139" t="s">
        <v>274</v>
      </c>
      <c r="B31" s="140" t="s">
        <v>147</v>
      </c>
      <c r="C31" s="140">
        <v>2510</v>
      </c>
      <c r="D31" s="141" t="s">
        <v>177</v>
      </c>
      <c r="E31" s="142">
        <v>12893534.23</v>
      </c>
      <c r="F31" s="142">
        <v>5963825.1100000003</v>
      </c>
      <c r="G31" s="142">
        <v>7453614.9299999997</v>
      </c>
      <c r="H31" s="142">
        <v>11403744.41</v>
      </c>
      <c r="I31" s="142">
        <v>101172.64</v>
      </c>
      <c r="J31" s="142">
        <v>66058.81</v>
      </c>
      <c r="K31" s="140">
        <v>0</v>
      </c>
      <c r="L31" s="140">
        <v>0</v>
      </c>
      <c r="M31" s="142">
        <v>11302571.77</v>
      </c>
      <c r="N31" s="142">
        <v>11337685.6</v>
      </c>
    </row>
    <row r="32" spans="1:14" s="143" customFormat="1" ht="24" hidden="1" x14ac:dyDescent="0.25">
      <c r="A32" s="139" t="s">
        <v>274</v>
      </c>
      <c r="B32" s="140" t="s">
        <v>147</v>
      </c>
      <c r="C32" s="140">
        <v>2550</v>
      </c>
      <c r="D32" s="141" t="s">
        <v>178</v>
      </c>
      <c r="E32" s="142">
        <v>50661.120000000003</v>
      </c>
      <c r="F32" s="142">
        <v>41974.17</v>
      </c>
      <c r="G32" s="142">
        <v>37135.050000000003</v>
      </c>
      <c r="H32" s="142">
        <v>55500.24</v>
      </c>
      <c r="I32" s="142">
        <v>34082.639999999999</v>
      </c>
      <c r="J32" s="142">
        <v>1737.78</v>
      </c>
      <c r="K32" s="140">
        <v>0</v>
      </c>
      <c r="L32" s="140">
        <v>0</v>
      </c>
      <c r="M32" s="142">
        <v>21417.599999999999</v>
      </c>
      <c r="N32" s="142">
        <v>53762.46</v>
      </c>
    </row>
    <row r="33" spans="1:14" s="168" customFormat="1" hidden="1" x14ac:dyDescent="0.25">
      <c r="A33" s="164" t="s">
        <v>275</v>
      </c>
      <c r="B33" s="165" t="s">
        <v>147</v>
      </c>
      <c r="C33" s="165">
        <v>2560</v>
      </c>
      <c r="D33" s="166" t="s">
        <v>179</v>
      </c>
      <c r="E33" s="167">
        <v>1511350.44</v>
      </c>
      <c r="F33" s="167">
        <v>830588.5</v>
      </c>
      <c r="G33" s="167">
        <v>638805.97</v>
      </c>
      <c r="H33" s="167">
        <v>1703132.97</v>
      </c>
      <c r="I33" s="167">
        <v>875856.21</v>
      </c>
      <c r="J33" s="167">
        <v>143049.32999999999</v>
      </c>
      <c r="K33" s="167">
        <v>61718.85</v>
      </c>
      <c r="L33" s="167">
        <v>61718.85</v>
      </c>
      <c r="M33" s="167">
        <v>827276.76</v>
      </c>
      <c r="N33" s="167">
        <v>1560083.64</v>
      </c>
    </row>
    <row r="34" spans="1:14" s="143" customFormat="1" hidden="1" x14ac:dyDescent="0.25">
      <c r="A34" s="139" t="s">
        <v>274</v>
      </c>
      <c r="B34" s="140" t="s">
        <v>147</v>
      </c>
      <c r="C34" s="140">
        <v>2590</v>
      </c>
      <c r="D34" s="141" t="s">
        <v>180</v>
      </c>
      <c r="E34" s="142">
        <v>1683.85</v>
      </c>
      <c r="F34" s="140">
        <v>571.61</v>
      </c>
      <c r="G34" s="140">
        <v>571.61</v>
      </c>
      <c r="H34" s="142">
        <v>1683.85</v>
      </c>
      <c r="I34" s="140">
        <v>711.93</v>
      </c>
      <c r="J34" s="140">
        <v>711.93</v>
      </c>
      <c r="K34" s="140">
        <v>711.93</v>
      </c>
      <c r="L34" s="140">
        <v>711.93</v>
      </c>
      <c r="M34" s="140">
        <v>971.92</v>
      </c>
      <c r="N34" s="140">
        <v>971.92</v>
      </c>
    </row>
    <row r="35" spans="1:14" s="168" customFormat="1" hidden="1" x14ac:dyDescent="0.25">
      <c r="A35" s="164" t="s">
        <v>273</v>
      </c>
      <c r="B35" s="165" t="s">
        <v>147</v>
      </c>
      <c r="C35" s="165">
        <v>2610</v>
      </c>
      <c r="D35" s="166" t="s">
        <v>181</v>
      </c>
      <c r="E35" s="167">
        <v>12748833.050000001</v>
      </c>
      <c r="F35" s="167">
        <v>14729271.789999999</v>
      </c>
      <c r="G35" s="167">
        <v>14575396.91</v>
      </c>
      <c r="H35" s="167">
        <v>12902707.93</v>
      </c>
      <c r="I35" s="167">
        <v>11096025.560000001</v>
      </c>
      <c r="J35" s="167">
        <v>1595115.51</v>
      </c>
      <c r="K35" s="167">
        <v>820347.03</v>
      </c>
      <c r="L35" s="167">
        <v>820347.03</v>
      </c>
      <c r="M35" s="167">
        <v>1806682.37</v>
      </c>
      <c r="N35" s="167">
        <v>11307592.42</v>
      </c>
    </row>
    <row r="36" spans="1:14" s="168" customFormat="1" hidden="1" x14ac:dyDescent="0.25">
      <c r="A36" s="164" t="s">
        <v>273</v>
      </c>
      <c r="B36" s="165" t="s">
        <v>147</v>
      </c>
      <c r="C36" s="165">
        <v>2710</v>
      </c>
      <c r="D36" s="166" t="s">
        <v>182</v>
      </c>
      <c r="E36" s="167">
        <v>124752.84</v>
      </c>
      <c r="F36" s="167">
        <v>151097.57</v>
      </c>
      <c r="G36" s="167">
        <v>51767.76</v>
      </c>
      <c r="H36" s="167">
        <v>224082.65</v>
      </c>
      <c r="I36" s="167">
        <v>135292.35</v>
      </c>
      <c r="J36" s="165">
        <v>0</v>
      </c>
      <c r="K36" s="165">
        <v>0</v>
      </c>
      <c r="L36" s="165">
        <v>0</v>
      </c>
      <c r="M36" s="167">
        <v>88790.3</v>
      </c>
      <c r="N36" s="167">
        <v>224082.65</v>
      </c>
    </row>
    <row r="37" spans="1:14" s="168" customFormat="1" hidden="1" x14ac:dyDescent="0.25">
      <c r="A37" s="164" t="s">
        <v>273</v>
      </c>
      <c r="B37" s="165" t="s">
        <v>147</v>
      </c>
      <c r="C37" s="165">
        <v>2720</v>
      </c>
      <c r="D37" s="166" t="s">
        <v>183</v>
      </c>
      <c r="E37" s="167">
        <v>703504.2</v>
      </c>
      <c r="F37" s="167">
        <v>190537.32</v>
      </c>
      <c r="G37" s="167">
        <v>177288.32000000001</v>
      </c>
      <c r="H37" s="167">
        <v>716753.2</v>
      </c>
      <c r="I37" s="167">
        <v>168790.75</v>
      </c>
      <c r="J37" s="167">
        <v>12839.08</v>
      </c>
      <c r="K37" s="165">
        <v>500</v>
      </c>
      <c r="L37" s="165">
        <v>500</v>
      </c>
      <c r="M37" s="167">
        <v>547962.44999999995</v>
      </c>
      <c r="N37" s="167">
        <v>703914.12</v>
      </c>
    </row>
    <row r="38" spans="1:14" s="168" customFormat="1" hidden="1" x14ac:dyDescent="0.25">
      <c r="A38" s="164" t="s">
        <v>273</v>
      </c>
      <c r="B38" s="165" t="s">
        <v>147</v>
      </c>
      <c r="C38" s="165">
        <v>2730</v>
      </c>
      <c r="D38" s="166" t="s">
        <v>184</v>
      </c>
      <c r="E38" s="165">
        <v>0</v>
      </c>
      <c r="F38" s="167">
        <v>1920</v>
      </c>
      <c r="G38" s="165">
        <v>0</v>
      </c>
      <c r="H38" s="167">
        <v>1920</v>
      </c>
      <c r="I38" s="167">
        <v>1600</v>
      </c>
      <c r="J38" s="167">
        <v>1600</v>
      </c>
      <c r="K38" s="167">
        <v>1600</v>
      </c>
      <c r="L38" s="167">
        <v>1600</v>
      </c>
      <c r="M38" s="165">
        <v>320</v>
      </c>
      <c r="N38" s="165">
        <v>320</v>
      </c>
    </row>
    <row r="39" spans="1:14" s="168" customFormat="1" hidden="1" x14ac:dyDescent="0.25">
      <c r="A39" s="164" t="s">
        <v>273</v>
      </c>
      <c r="B39" s="165" t="s">
        <v>147</v>
      </c>
      <c r="C39" s="165">
        <v>2740</v>
      </c>
      <c r="D39" s="166" t="s">
        <v>185</v>
      </c>
      <c r="E39" s="167">
        <v>8850.99</v>
      </c>
      <c r="F39" s="165">
        <v>0</v>
      </c>
      <c r="G39" s="165">
        <v>0</v>
      </c>
      <c r="H39" s="167">
        <v>8850.99</v>
      </c>
      <c r="I39" s="165">
        <v>0</v>
      </c>
      <c r="J39" s="165">
        <v>0</v>
      </c>
      <c r="K39" s="165">
        <v>0</v>
      </c>
      <c r="L39" s="165">
        <v>0</v>
      </c>
      <c r="M39" s="167">
        <v>8850.99</v>
      </c>
      <c r="N39" s="167">
        <v>8850.99</v>
      </c>
    </row>
    <row r="40" spans="1:14" s="168" customFormat="1" hidden="1" x14ac:dyDescent="0.25">
      <c r="A40" s="164" t="s">
        <v>273</v>
      </c>
      <c r="B40" s="165" t="s">
        <v>147</v>
      </c>
      <c r="C40" s="165">
        <v>2910</v>
      </c>
      <c r="D40" s="166" t="s">
        <v>186</v>
      </c>
      <c r="E40" s="167">
        <v>659115.96</v>
      </c>
      <c r="F40" s="167">
        <v>506120.04</v>
      </c>
      <c r="G40" s="167">
        <v>507940.99</v>
      </c>
      <c r="H40" s="167">
        <v>657295.01</v>
      </c>
      <c r="I40" s="167">
        <v>434651.65</v>
      </c>
      <c r="J40" s="167">
        <v>170652.37</v>
      </c>
      <c r="K40" s="167">
        <v>1039.6300000000001</v>
      </c>
      <c r="L40" s="167">
        <v>1039.6300000000001</v>
      </c>
      <c r="M40" s="167">
        <v>222643.36</v>
      </c>
      <c r="N40" s="167">
        <v>486642.64</v>
      </c>
    </row>
    <row r="41" spans="1:14" s="143" customFormat="1" hidden="1" x14ac:dyDescent="0.25">
      <c r="A41" s="139" t="s">
        <v>272</v>
      </c>
      <c r="B41" s="140" t="s">
        <v>147</v>
      </c>
      <c r="C41" s="140">
        <v>2920</v>
      </c>
      <c r="D41" s="141" t="s">
        <v>187</v>
      </c>
      <c r="E41" s="142">
        <v>2329.4</v>
      </c>
      <c r="F41" s="140">
        <v>994.5</v>
      </c>
      <c r="G41" s="140">
        <v>586.52</v>
      </c>
      <c r="H41" s="142">
        <v>2737.38</v>
      </c>
      <c r="I41" s="142">
        <v>1047.82</v>
      </c>
      <c r="J41" s="142">
        <v>1047.82</v>
      </c>
      <c r="K41" s="142">
        <v>1047.82</v>
      </c>
      <c r="L41" s="142">
        <v>1047.82</v>
      </c>
      <c r="M41" s="142">
        <v>1689.56</v>
      </c>
      <c r="N41" s="142">
        <v>1689.56</v>
      </c>
    </row>
    <row r="42" spans="1:14" s="168" customFormat="1" ht="36" hidden="1" x14ac:dyDescent="0.25">
      <c r="A42" s="164" t="s">
        <v>273</v>
      </c>
      <c r="B42" s="165" t="s">
        <v>147</v>
      </c>
      <c r="C42" s="165">
        <v>2930</v>
      </c>
      <c r="D42" s="166" t="s">
        <v>188</v>
      </c>
      <c r="E42" s="167">
        <v>60071.040000000001</v>
      </c>
      <c r="F42" s="167">
        <v>10547.79</v>
      </c>
      <c r="G42" s="167">
        <v>3310.43</v>
      </c>
      <c r="H42" s="167">
        <v>67308.399999999994</v>
      </c>
      <c r="I42" s="167">
        <v>11350</v>
      </c>
      <c r="J42" s="167">
        <v>5675</v>
      </c>
      <c r="K42" s="165">
        <v>0</v>
      </c>
      <c r="L42" s="165">
        <v>0</v>
      </c>
      <c r="M42" s="167">
        <v>55958.400000000001</v>
      </c>
      <c r="N42" s="167">
        <v>61633.4</v>
      </c>
    </row>
    <row r="43" spans="1:14" s="168" customFormat="1" ht="24" hidden="1" x14ac:dyDescent="0.25">
      <c r="A43" s="164" t="s">
        <v>273</v>
      </c>
      <c r="B43" s="165" t="s">
        <v>147</v>
      </c>
      <c r="C43" s="165">
        <v>2940</v>
      </c>
      <c r="D43" s="166" t="s">
        <v>189</v>
      </c>
      <c r="E43" s="167">
        <v>21220.799999999999</v>
      </c>
      <c r="F43" s="165">
        <v>872.41</v>
      </c>
      <c r="G43" s="165">
        <v>0</v>
      </c>
      <c r="H43" s="167">
        <v>22093.21</v>
      </c>
      <c r="I43" s="165">
        <v>872.41</v>
      </c>
      <c r="J43" s="165">
        <v>872.41</v>
      </c>
      <c r="K43" s="165">
        <v>872.41</v>
      </c>
      <c r="L43" s="165">
        <v>872.41</v>
      </c>
      <c r="M43" s="167">
        <v>21220.799999999999</v>
      </c>
      <c r="N43" s="167">
        <v>21220.799999999999</v>
      </c>
    </row>
    <row r="44" spans="1:14" s="168" customFormat="1" ht="24" hidden="1" x14ac:dyDescent="0.25">
      <c r="A44" s="164" t="s">
        <v>273</v>
      </c>
      <c r="B44" s="165" t="s">
        <v>147</v>
      </c>
      <c r="C44" s="165">
        <v>2960</v>
      </c>
      <c r="D44" s="166" t="s">
        <v>190</v>
      </c>
      <c r="E44" s="167">
        <v>459690.6</v>
      </c>
      <c r="F44" s="167">
        <v>100067.62</v>
      </c>
      <c r="G44" s="167">
        <v>66987.89</v>
      </c>
      <c r="H44" s="167">
        <v>492770.33</v>
      </c>
      <c r="I44" s="167">
        <v>114270.34</v>
      </c>
      <c r="J44" s="167">
        <v>99143.34</v>
      </c>
      <c r="K44" s="167">
        <v>44860.22</v>
      </c>
      <c r="L44" s="167">
        <v>44860.22</v>
      </c>
      <c r="M44" s="167">
        <v>378499.99</v>
      </c>
      <c r="N44" s="167">
        <v>393626.99</v>
      </c>
    </row>
    <row r="45" spans="1:14" s="168" customFormat="1" ht="24" hidden="1" x14ac:dyDescent="0.25">
      <c r="A45" s="164" t="s">
        <v>273</v>
      </c>
      <c r="B45" s="165" t="s">
        <v>147</v>
      </c>
      <c r="C45" s="165">
        <v>2980</v>
      </c>
      <c r="D45" s="166" t="s">
        <v>191</v>
      </c>
      <c r="E45" s="167">
        <v>262981.2</v>
      </c>
      <c r="F45" s="167">
        <v>143134.75</v>
      </c>
      <c r="G45" s="167">
        <v>208904.03</v>
      </c>
      <c r="H45" s="167">
        <v>197211.92</v>
      </c>
      <c r="I45" s="167">
        <v>14250</v>
      </c>
      <c r="J45" s="167">
        <v>14250</v>
      </c>
      <c r="K45" s="165">
        <v>0</v>
      </c>
      <c r="L45" s="165">
        <v>0</v>
      </c>
      <c r="M45" s="167">
        <v>182961.92000000001</v>
      </c>
      <c r="N45" s="167">
        <v>182961.92000000001</v>
      </c>
    </row>
    <row r="46" spans="1:14" s="143" customFormat="1" hidden="1" x14ac:dyDescent="0.25">
      <c r="A46" s="139" t="s">
        <v>272</v>
      </c>
      <c r="B46" s="140" t="s">
        <v>147</v>
      </c>
      <c r="C46" s="140">
        <v>3110</v>
      </c>
      <c r="D46" s="141" t="s">
        <v>192</v>
      </c>
      <c r="E46" s="142">
        <v>73592369.650000006</v>
      </c>
      <c r="F46" s="142">
        <v>111869166.37</v>
      </c>
      <c r="G46" s="142">
        <v>48412385.140000001</v>
      </c>
      <c r="H46" s="142">
        <v>137049150.88</v>
      </c>
      <c r="I46" s="142">
        <v>74002244.189999998</v>
      </c>
      <c r="J46" s="142">
        <v>69343702.829999998</v>
      </c>
      <c r="K46" s="142">
        <v>46998771.030000001</v>
      </c>
      <c r="L46" s="142">
        <v>46998771.030000001</v>
      </c>
      <c r="M46" s="142">
        <v>63046906.689999998</v>
      </c>
      <c r="N46" s="142">
        <v>67705448.049999997</v>
      </c>
    </row>
    <row r="47" spans="1:14" s="168" customFormat="1" hidden="1" x14ac:dyDescent="0.25">
      <c r="A47" s="164" t="s">
        <v>273</v>
      </c>
      <c r="B47" s="165" t="s">
        <v>147</v>
      </c>
      <c r="C47" s="165">
        <v>3130</v>
      </c>
      <c r="D47" s="166" t="s">
        <v>193</v>
      </c>
      <c r="E47" s="167">
        <v>21939.599999999999</v>
      </c>
      <c r="F47" s="165">
        <v>0</v>
      </c>
      <c r="G47" s="165">
        <v>0</v>
      </c>
      <c r="H47" s="167">
        <v>21939.599999999999</v>
      </c>
      <c r="I47" s="165">
        <v>0</v>
      </c>
      <c r="J47" s="165">
        <v>0</v>
      </c>
      <c r="K47" s="165">
        <v>0</v>
      </c>
      <c r="L47" s="165">
        <v>0</v>
      </c>
      <c r="M47" s="167">
        <v>21939.599999999999</v>
      </c>
      <c r="N47" s="167">
        <v>21939.599999999999</v>
      </c>
    </row>
    <row r="48" spans="1:14" s="168" customFormat="1" hidden="1" x14ac:dyDescent="0.25">
      <c r="A48" s="164" t="s">
        <v>273</v>
      </c>
      <c r="B48" s="165" t="s">
        <v>147</v>
      </c>
      <c r="C48" s="165">
        <v>3140</v>
      </c>
      <c r="D48" s="166" t="s">
        <v>194</v>
      </c>
      <c r="E48" s="167">
        <v>58596.24</v>
      </c>
      <c r="F48" s="167">
        <v>50075.62</v>
      </c>
      <c r="G48" s="167">
        <v>50075.62</v>
      </c>
      <c r="H48" s="167">
        <v>58596.24</v>
      </c>
      <c r="I48" s="167">
        <v>54958.64</v>
      </c>
      <c r="J48" s="167">
        <v>13306.36</v>
      </c>
      <c r="K48" s="167">
        <v>13306.36</v>
      </c>
      <c r="L48" s="167">
        <v>13306.36</v>
      </c>
      <c r="M48" s="167">
        <v>3637.6</v>
      </c>
      <c r="N48" s="167">
        <v>45289.88</v>
      </c>
    </row>
    <row r="49" spans="1:14" s="168" customFormat="1" hidden="1" x14ac:dyDescent="0.25">
      <c r="A49" s="164" t="s">
        <v>273</v>
      </c>
      <c r="B49" s="165" t="s">
        <v>147</v>
      </c>
      <c r="C49" s="165">
        <v>3150</v>
      </c>
      <c r="D49" s="166" t="s">
        <v>195</v>
      </c>
      <c r="E49" s="167">
        <v>22653.72</v>
      </c>
      <c r="F49" s="165">
        <v>0</v>
      </c>
      <c r="G49" s="165">
        <v>0</v>
      </c>
      <c r="H49" s="167">
        <v>22653.72</v>
      </c>
      <c r="I49" s="167">
        <v>3432.76</v>
      </c>
      <c r="J49" s="167">
        <v>3432.76</v>
      </c>
      <c r="K49" s="167">
        <v>2406.86</v>
      </c>
      <c r="L49" s="167">
        <v>2406.86</v>
      </c>
      <c r="M49" s="167">
        <v>19220.96</v>
      </c>
      <c r="N49" s="167">
        <v>19220.96</v>
      </c>
    </row>
    <row r="50" spans="1:14" s="168" customFormat="1" ht="24" hidden="1" x14ac:dyDescent="0.25">
      <c r="A50" s="164" t="s">
        <v>273</v>
      </c>
      <c r="B50" s="165" t="s">
        <v>147</v>
      </c>
      <c r="C50" s="165">
        <v>3170</v>
      </c>
      <c r="D50" s="166" t="s">
        <v>196</v>
      </c>
      <c r="E50" s="167">
        <v>197226.36</v>
      </c>
      <c r="F50" s="167">
        <v>159680.07999999999</v>
      </c>
      <c r="G50" s="167">
        <v>164360.07999999999</v>
      </c>
      <c r="H50" s="167">
        <v>192546.36</v>
      </c>
      <c r="I50" s="167">
        <v>172468.15</v>
      </c>
      <c r="J50" s="167">
        <v>42931.09</v>
      </c>
      <c r="K50" s="167">
        <v>42414.82</v>
      </c>
      <c r="L50" s="167">
        <v>42414.82</v>
      </c>
      <c r="M50" s="167">
        <v>20078.21</v>
      </c>
      <c r="N50" s="167">
        <v>149615.26999999999</v>
      </c>
    </row>
    <row r="51" spans="1:14" s="168" customFormat="1" hidden="1" x14ac:dyDescent="0.25">
      <c r="A51" s="164" t="s">
        <v>273</v>
      </c>
      <c r="B51" s="165" t="s">
        <v>147</v>
      </c>
      <c r="C51" s="165">
        <v>3180</v>
      </c>
      <c r="D51" s="166" t="s">
        <v>197</v>
      </c>
      <c r="E51" s="167">
        <v>1171.8</v>
      </c>
      <c r="F51" s="165">
        <v>0</v>
      </c>
      <c r="G51" s="165">
        <v>0</v>
      </c>
      <c r="H51" s="167">
        <v>1171.8</v>
      </c>
      <c r="I51" s="165">
        <v>0</v>
      </c>
      <c r="J51" s="165">
        <v>0</v>
      </c>
      <c r="K51" s="165">
        <v>0</v>
      </c>
      <c r="L51" s="165">
        <v>0</v>
      </c>
      <c r="M51" s="167">
        <v>1171.8</v>
      </c>
      <c r="N51" s="167">
        <v>1171.8</v>
      </c>
    </row>
    <row r="52" spans="1:14" s="168" customFormat="1" ht="24" hidden="1" x14ac:dyDescent="0.25">
      <c r="A52" s="164" t="s">
        <v>273</v>
      </c>
      <c r="B52" s="165" t="s">
        <v>147</v>
      </c>
      <c r="C52" s="165">
        <v>3230</v>
      </c>
      <c r="D52" s="166" t="s">
        <v>198</v>
      </c>
      <c r="E52" s="167">
        <v>61026</v>
      </c>
      <c r="F52" s="167">
        <v>74740.36</v>
      </c>
      <c r="G52" s="167">
        <v>80845</v>
      </c>
      <c r="H52" s="167">
        <v>54921.36</v>
      </c>
      <c r="I52" s="167">
        <v>7077.84</v>
      </c>
      <c r="J52" s="167">
        <v>6401.12</v>
      </c>
      <c r="K52" s="167">
        <v>3345.76</v>
      </c>
      <c r="L52" s="167">
        <v>3345.76</v>
      </c>
      <c r="M52" s="167">
        <v>47843.519999999997</v>
      </c>
      <c r="N52" s="167">
        <v>48520.24</v>
      </c>
    </row>
    <row r="53" spans="1:14" s="168" customFormat="1" hidden="1" x14ac:dyDescent="0.25">
      <c r="A53" s="164" t="s">
        <v>273</v>
      </c>
      <c r="B53" s="165" t="s">
        <v>147</v>
      </c>
      <c r="C53" s="165">
        <v>3250</v>
      </c>
      <c r="D53" s="166" t="s">
        <v>199</v>
      </c>
      <c r="E53" s="167">
        <v>204289.56</v>
      </c>
      <c r="F53" s="167">
        <v>794975.87</v>
      </c>
      <c r="G53" s="167">
        <v>187265.43</v>
      </c>
      <c r="H53" s="167">
        <v>812000</v>
      </c>
      <c r="I53" s="167">
        <v>812000</v>
      </c>
      <c r="J53" s="165">
        <v>0</v>
      </c>
      <c r="K53" s="165">
        <v>0</v>
      </c>
      <c r="L53" s="165">
        <v>0</v>
      </c>
      <c r="M53" s="165">
        <v>0</v>
      </c>
      <c r="N53" s="167">
        <v>812000</v>
      </c>
    </row>
    <row r="54" spans="1:14" s="143" customFormat="1" ht="24" hidden="1" x14ac:dyDescent="0.25">
      <c r="A54" s="139" t="s">
        <v>272</v>
      </c>
      <c r="B54" s="140" t="s">
        <v>147</v>
      </c>
      <c r="C54" s="140">
        <v>3260</v>
      </c>
      <c r="D54" s="141" t="s">
        <v>200</v>
      </c>
      <c r="E54" s="142">
        <v>8510722.5299999993</v>
      </c>
      <c r="F54" s="142">
        <v>7466126.3300000001</v>
      </c>
      <c r="G54" s="142">
        <v>8799031.5199999996</v>
      </c>
      <c r="H54" s="142">
        <v>7177817.3399999999</v>
      </c>
      <c r="I54" s="142">
        <v>5319753.75</v>
      </c>
      <c r="J54" s="142">
        <v>860640</v>
      </c>
      <c r="K54" s="142">
        <v>320759.73</v>
      </c>
      <c r="L54" s="142">
        <v>320759.73</v>
      </c>
      <c r="M54" s="142">
        <v>1858063.59</v>
      </c>
      <c r="N54" s="142">
        <v>6317177.3399999999</v>
      </c>
    </row>
    <row r="55" spans="1:14" s="168" customFormat="1" hidden="1" x14ac:dyDescent="0.25">
      <c r="A55" s="164" t="s">
        <v>273</v>
      </c>
      <c r="B55" s="165" t="s">
        <v>147</v>
      </c>
      <c r="C55" s="165">
        <v>3290</v>
      </c>
      <c r="D55" s="166" t="s">
        <v>201</v>
      </c>
      <c r="E55" s="167">
        <v>253935.5</v>
      </c>
      <c r="F55" s="167">
        <v>216025.82</v>
      </c>
      <c r="G55" s="167">
        <v>148492.12</v>
      </c>
      <c r="H55" s="167">
        <v>321469.2</v>
      </c>
      <c r="I55" s="167">
        <v>187785</v>
      </c>
      <c r="J55" s="167">
        <v>26845</v>
      </c>
      <c r="K55" s="165">
        <v>0</v>
      </c>
      <c r="L55" s="165">
        <v>0</v>
      </c>
      <c r="M55" s="167">
        <v>133684.20000000001</v>
      </c>
      <c r="N55" s="167">
        <v>294624.2</v>
      </c>
    </row>
    <row r="56" spans="1:14" s="168" customFormat="1" ht="24" hidden="1" x14ac:dyDescent="0.25">
      <c r="A56" s="164" t="s">
        <v>273</v>
      </c>
      <c r="B56" s="165" t="s">
        <v>147</v>
      </c>
      <c r="C56" s="165">
        <v>3360</v>
      </c>
      <c r="D56" s="166" t="s">
        <v>202</v>
      </c>
      <c r="E56" s="167">
        <v>2889</v>
      </c>
      <c r="F56" s="165">
        <v>0</v>
      </c>
      <c r="G56" s="165">
        <v>0</v>
      </c>
      <c r="H56" s="167">
        <v>2889</v>
      </c>
      <c r="I56" s="165">
        <v>0</v>
      </c>
      <c r="J56" s="165">
        <v>0</v>
      </c>
      <c r="K56" s="165">
        <v>0</v>
      </c>
      <c r="L56" s="165">
        <v>0</v>
      </c>
      <c r="M56" s="167">
        <v>2889</v>
      </c>
      <c r="N56" s="167">
        <v>2889</v>
      </c>
    </row>
    <row r="57" spans="1:14" s="143" customFormat="1" hidden="1" x14ac:dyDescent="0.25">
      <c r="A57" s="139" t="s">
        <v>272</v>
      </c>
      <c r="B57" s="140" t="s">
        <v>147</v>
      </c>
      <c r="C57" s="140">
        <v>3380</v>
      </c>
      <c r="D57" s="141" t="s">
        <v>203</v>
      </c>
      <c r="E57" s="142">
        <v>18377265.870000001</v>
      </c>
      <c r="F57" s="142">
        <v>21758509.600000001</v>
      </c>
      <c r="G57" s="142">
        <v>26640975.120000001</v>
      </c>
      <c r="H57" s="142">
        <v>13494800.35</v>
      </c>
      <c r="I57" s="142">
        <v>7289240</v>
      </c>
      <c r="J57" s="142">
        <v>555347.15</v>
      </c>
      <c r="K57" s="142">
        <v>263504.38</v>
      </c>
      <c r="L57" s="142">
        <v>263504.38</v>
      </c>
      <c r="M57" s="142">
        <v>6205560.3499999996</v>
      </c>
      <c r="N57" s="142">
        <v>12939453.199999999</v>
      </c>
    </row>
    <row r="58" spans="1:14" s="168" customFormat="1" ht="24" hidden="1" x14ac:dyDescent="0.25">
      <c r="A58" s="164" t="s">
        <v>273</v>
      </c>
      <c r="B58" s="165" t="s">
        <v>147</v>
      </c>
      <c r="C58" s="165">
        <v>3390</v>
      </c>
      <c r="D58" s="166" t="s">
        <v>204</v>
      </c>
      <c r="E58" s="167">
        <v>24620.7</v>
      </c>
      <c r="F58" s="165">
        <v>0</v>
      </c>
      <c r="G58" s="165">
        <v>0</v>
      </c>
      <c r="H58" s="167">
        <v>24620.7</v>
      </c>
      <c r="I58" s="165">
        <v>0</v>
      </c>
      <c r="J58" s="165">
        <v>0</v>
      </c>
      <c r="K58" s="165">
        <v>0</v>
      </c>
      <c r="L58" s="165">
        <v>0</v>
      </c>
      <c r="M58" s="167">
        <v>24620.7</v>
      </c>
      <c r="N58" s="167">
        <v>24620.7</v>
      </c>
    </row>
    <row r="59" spans="1:14" s="168" customFormat="1" hidden="1" x14ac:dyDescent="0.25">
      <c r="A59" s="164" t="s">
        <v>273</v>
      </c>
      <c r="B59" s="165" t="s">
        <v>147</v>
      </c>
      <c r="C59" s="165">
        <v>3450</v>
      </c>
      <c r="D59" s="166" t="s">
        <v>205</v>
      </c>
      <c r="E59" s="165">
        <v>0</v>
      </c>
      <c r="F59" s="167">
        <v>312648.99</v>
      </c>
      <c r="G59" s="165">
        <v>0</v>
      </c>
      <c r="H59" s="167">
        <v>312648.99</v>
      </c>
      <c r="I59" s="167">
        <v>312648.99</v>
      </c>
      <c r="J59" s="167">
        <v>312648.99</v>
      </c>
      <c r="K59" s="167">
        <v>312648.99</v>
      </c>
      <c r="L59" s="167">
        <v>312648.99</v>
      </c>
      <c r="M59" s="165">
        <v>0</v>
      </c>
      <c r="N59" s="165">
        <v>0</v>
      </c>
    </row>
    <row r="60" spans="1:14" s="168" customFormat="1" hidden="1" x14ac:dyDescent="0.25">
      <c r="A60" s="164" t="s">
        <v>273</v>
      </c>
      <c r="B60" s="165" t="s">
        <v>147</v>
      </c>
      <c r="C60" s="165">
        <v>3460</v>
      </c>
      <c r="D60" s="166" t="s">
        <v>206</v>
      </c>
      <c r="E60" s="165">
        <v>518.55999999999995</v>
      </c>
      <c r="F60" s="165">
        <v>0</v>
      </c>
      <c r="G60" s="165">
        <v>0</v>
      </c>
      <c r="H60" s="165">
        <v>518.55999999999995</v>
      </c>
      <c r="I60" s="165">
        <v>0</v>
      </c>
      <c r="J60" s="165">
        <v>0</v>
      </c>
      <c r="K60" s="165">
        <v>0</v>
      </c>
      <c r="L60" s="165">
        <v>0</v>
      </c>
      <c r="M60" s="165">
        <v>518.55999999999995</v>
      </c>
      <c r="N60" s="165">
        <v>518.55999999999995</v>
      </c>
    </row>
    <row r="61" spans="1:14" s="143" customFormat="1" hidden="1" x14ac:dyDescent="0.25">
      <c r="A61" s="139" t="s">
        <v>272</v>
      </c>
      <c r="B61" s="140" t="s">
        <v>147</v>
      </c>
      <c r="C61" s="140">
        <v>3470</v>
      </c>
      <c r="D61" s="141" t="s">
        <v>207</v>
      </c>
      <c r="E61" s="142">
        <v>103435834.98</v>
      </c>
      <c r="F61" s="142">
        <v>97685613.959999993</v>
      </c>
      <c r="G61" s="142">
        <v>103187805.90000001</v>
      </c>
      <c r="H61" s="142">
        <v>97933643.040000007</v>
      </c>
      <c r="I61" s="142">
        <v>67384594.879999995</v>
      </c>
      <c r="J61" s="142">
        <v>13084680</v>
      </c>
      <c r="K61" s="142">
        <v>7767760</v>
      </c>
      <c r="L61" s="142">
        <v>7767760</v>
      </c>
      <c r="M61" s="142">
        <v>30549048.16</v>
      </c>
      <c r="N61" s="142">
        <v>84848963.040000007</v>
      </c>
    </row>
    <row r="62" spans="1:14" s="168" customFormat="1" ht="24" hidden="1" x14ac:dyDescent="0.25">
      <c r="A62" s="164" t="s">
        <v>273</v>
      </c>
      <c r="B62" s="165" t="s">
        <v>147</v>
      </c>
      <c r="C62" s="165">
        <v>3510</v>
      </c>
      <c r="D62" s="166" t="s">
        <v>208</v>
      </c>
      <c r="E62" s="167">
        <v>693138.8</v>
      </c>
      <c r="F62" s="167">
        <v>468471.84</v>
      </c>
      <c r="G62" s="167">
        <v>1000373.66</v>
      </c>
      <c r="H62" s="167">
        <v>161236.98000000001</v>
      </c>
      <c r="I62" s="167">
        <v>36491.19</v>
      </c>
      <c r="J62" s="167">
        <v>34506.69</v>
      </c>
      <c r="K62" s="165">
        <v>0</v>
      </c>
      <c r="L62" s="165">
        <v>0</v>
      </c>
      <c r="M62" s="167">
        <v>124745.79</v>
      </c>
      <c r="N62" s="167">
        <v>126730.29</v>
      </c>
    </row>
    <row r="63" spans="1:14" s="168" customFormat="1" ht="36" hidden="1" x14ac:dyDescent="0.25">
      <c r="A63" s="164" t="s">
        <v>273</v>
      </c>
      <c r="B63" s="165" t="s">
        <v>147</v>
      </c>
      <c r="C63" s="165">
        <v>3520</v>
      </c>
      <c r="D63" s="166" t="s">
        <v>209</v>
      </c>
      <c r="E63" s="167">
        <v>37797.72</v>
      </c>
      <c r="F63" s="167">
        <v>10316.82</v>
      </c>
      <c r="G63" s="167">
        <v>5619.54</v>
      </c>
      <c r="H63" s="167">
        <v>42495</v>
      </c>
      <c r="I63" s="167">
        <v>11340</v>
      </c>
      <c r="J63" s="167">
        <v>11340</v>
      </c>
      <c r="K63" s="165">
        <v>0</v>
      </c>
      <c r="L63" s="165">
        <v>0</v>
      </c>
      <c r="M63" s="167">
        <v>31155</v>
      </c>
      <c r="N63" s="167">
        <v>31155</v>
      </c>
    </row>
    <row r="64" spans="1:14" s="168" customFormat="1" ht="24" hidden="1" x14ac:dyDescent="0.25">
      <c r="A64" s="164" t="s">
        <v>273</v>
      </c>
      <c r="B64" s="165" t="s">
        <v>147</v>
      </c>
      <c r="C64" s="165">
        <v>3550</v>
      </c>
      <c r="D64" s="166" t="s">
        <v>210</v>
      </c>
      <c r="E64" s="167">
        <v>3465251.47</v>
      </c>
      <c r="F64" s="167">
        <v>859729.5</v>
      </c>
      <c r="G64" s="167">
        <v>1128645.3700000001</v>
      </c>
      <c r="H64" s="167">
        <v>3196335.6</v>
      </c>
      <c r="I64" s="167">
        <v>656173.22</v>
      </c>
      <c r="J64" s="167">
        <v>585241.06999999995</v>
      </c>
      <c r="K64" s="167">
        <v>90211.5</v>
      </c>
      <c r="L64" s="167">
        <v>90211.5</v>
      </c>
      <c r="M64" s="167">
        <v>2540162.38</v>
      </c>
      <c r="N64" s="167">
        <v>2611094.5299999998</v>
      </c>
    </row>
    <row r="65" spans="1:14" s="143" customFormat="1" ht="24" hidden="1" x14ac:dyDescent="0.25">
      <c r="A65" s="139" t="s">
        <v>272</v>
      </c>
      <c r="B65" s="140" t="s">
        <v>147</v>
      </c>
      <c r="C65" s="140">
        <v>3570</v>
      </c>
      <c r="D65" s="141" t="s">
        <v>211</v>
      </c>
      <c r="E65" s="142">
        <v>10789619.23</v>
      </c>
      <c r="F65" s="142">
        <v>3375679.88</v>
      </c>
      <c r="G65" s="142">
        <v>3487736.49</v>
      </c>
      <c r="H65" s="142">
        <v>10677562.619999999</v>
      </c>
      <c r="I65" s="142">
        <v>1173287.32</v>
      </c>
      <c r="J65" s="142">
        <v>475637.42</v>
      </c>
      <c r="K65" s="142">
        <v>3400</v>
      </c>
      <c r="L65" s="142">
        <v>3400</v>
      </c>
      <c r="M65" s="142">
        <v>9504275.3000000007</v>
      </c>
      <c r="N65" s="142">
        <v>10201925.199999999</v>
      </c>
    </row>
    <row r="66" spans="1:14" s="168" customFormat="1" hidden="1" x14ac:dyDescent="0.25">
      <c r="A66" s="164" t="s">
        <v>273</v>
      </c>
      <c r="B66" s="165" t="s">
        <v>147</v>
      </c>
      <c r="C66" s="165">
        <v>3580</v>
      </c>
      <c r="D66" s="166" t="s">
        <v>212</v>
      </c>
      <c r="E66" s="167">
        <v>718563.75</v>
      </c>
      <c r="F66" s="167">
        <v>1115484.6200000001</v>
      </c>
      <c r="G66" s="167">
        <v>729925.35</v>
      </c>
      <c r="H66" s="167">
        <v>1104123.02</v>
      </c>
      <c r="I66" s="167">
        <v>362596</v>
      </c>
      <c r="J66" s="167">
        <v>65935.210000000006</v>
      </c>
      <c r="K66" s="167">
        <v>14754</v>
      </c>
      <c r="L66" s="167">
        <v>14754</v>
      </c>
      <c r="M66" s="167">
        <v>741527.02</v>
      </c>
      <c r="N66" s="167">
        <v>1038187.81</v>
      </c>
    </row>
    <row r="67" spans="1:14" s="168" customFormat="1" hidden="1" x14ac:dyDescent="0.25">
      <c r="A67" s="164" t="s">
        <v>273</v>
      </c>
      <c r="B67" s="165" t="s">
        <v>147</v>
      </c>
      <c r="C67" s="165">
        <v>3720</v>
      </c>
      <c r="D67" s="166" t="s">
        <v>213</v>
      </c>
      <c r="E67" s="165">
        <v>602.04</v>
      </c>
      <c r="F67" s="165">
        <v>0</v>
      </c>
      <c r="G67" s="165">
        <v>0</v>
      </c>
      <c r="H67" s="165">
        <v>602.04</v>
      </c>
      <c r="I67" s="165">
        <v>0</v>
      </c>
      <c r="J67" s="165">
        <v>0</v>
      </c>
      <c r="K67" s="165">
        <v>0</v>
      </c>
      <c r="L67" s="165">
        <v>0</v>
      </c>
      <c r="M67" s="165">
        <v>602.04</v>
      </c>
      <c r="N67" s="165">
        <v>602.04</v>
      </c>
    </row>
    <row r="68" spans="1:14" s="168" customFormat="1" hidden="1" x14ac:dyDescent="0.25">
      <c r="A68" s="164" t="s">
        <v>273</v>
      </c>
      <c r="B68" s="165" t="s">
        <v>147</v>
      </c>
      <c r="C68" s="165">
        <v>3750</v>
      </c>
      <c r="D68" s="166" t="s">
        <v>214</v>
      </c>
      <c r="E68" s="165">
        <v>821.88</v>
      </c>
      <c r="F68" s="165">
        <v>0</v>
      </c>
      <c r="G68" s="165">
        <v>0</v>
      </c>
      <c r="H68" s="165">
        <v>821.88</v>
      </c>
      <c r="I68" s="165">
        <v>0</v>
      </c>
      <c r="J68" s="165">
        <v>0</v>
      </c>
      <c r="K68" s="165">
        <v>0</v>
      </c>
      <c r="L68" s="165">
        <v>0</v>
      </c>
      <c r="M68" s="165">
        <v>821.88</v>
      </c>
      <c r="N68" s="165">
        <v>821.88</v>
      </c>
    </row>
    <row r="69" spans="1:14" s="143" customFormat="1" hidden="1" x14ac:dyDescent="0.25">
      <c r="A69" s="139" t="s">
        <v>272</v>
      </c>
      <c r="B69" s="140" t="s">
        <v>147</v>
      </c>
      <c r="C69" s="140">
        <v>3920</v>
      </c>
      <c r="D69" s="141" t="s">
        <v>215</v>
      </c>
      <c r="E69" s="142">
        <v>64978240.539999999</v>
      </c>
      <c r="F69" s="142">
        <v>62186618.719999999</v>
      </c>
      <c r="G69" s="142">
        <v>64060771.939999998</v>
      </c>
      <c r="H69" s="142">
        <v>63104087.32</v>
      </c>
      <c r="I69" s="142">
        <v>13569626.449999999</v>
      </c>
      <c r="J69" s="142">
        <v>13569626.449999999</v>
      </c>
      <c r="K69" s="140">
        <v>0</v>
      </c>
      <c r="L69" s="140">
        <v>0</v>
      </c>
      <c r="M69" s="142">
        <v>49534460.869999997</v>
      </c>
      <c r="N69" s="142">
        <v>49534460.869999997</v>
      </c>
    </row>
    <row r="70" spans="1:14" s="168" customFormat="1" ht="24" hidden="1" x14ac:dyDescent="0.25">
      <c r="A70" s="164" t="s">
        <v>273</v>
      </c>
      <c r="B70" s="165" t="s">
        <v>147</v>
      </c>
      <c r="C70" s="165">
        <v>3940</v>
      </c>
      <c r="D70" s="166" t="s">
        <v>216</v>
      </c>
      <c r="E70" s="167">
        <v>367536.86</v>
      </c>
      <c r="F70" s="167">
        <v>288171.84999999998</v>
      </c>
      <c r="G70" s="167">
        <v>161148.53</v>
      </c>
      <c r="H70" s="167">
        <v>494560.18</v>
      </c>
      <c r="I70" s="167">
        <v>163680.51</v>
      </c>
      <c r="J70" s="167">
        <v>163680.51</v>
      </c>
      <c r="K70" s="167">
        <v>153090.49</v>
      </c>
      <c r="L70" s="167">
        <v>153090.49</v>
      </c>
      <c r="M70" s="167">
        <v>330879.67</v>
      </c>
      <c r="N70" s="167">
        <v>330879.67</v>
      </c>
    </row>
    <row r="71" spans="1:14" s="168" customFormat="1" hidden="1" x14ac:dyDescent="0.25">
      <c r="A71" s="164" t="s">
        <v>273</v>
      </c>
      <c r="B71" s="165" t="s">
        <v>147</v>
      </c>
      <c r="C71" s="165">
        <v>3950</v>
      </c>
      <c r="D71" s="166" t="s">
        <v>217</v>
      </c>
      <c r="E71" s="167">
        <v>1868875.5</v>
      </c>
      <c r="F71" s="165">
        <v>0</v>
      </c>
      <c r="G71" s="165">
        <v>0</v>
      </c>
      <c r="H71" s="167">
        <v>1868875.5</v>
      </c>
      <c r="I71" s="165">
        <v>0</v>
      </c>
      <c r="J71" s="165">
        <v>0</v>
      </c>
      <c r="K71" s="165">
        <v>0</v>
      </c>
      <c r="L71" s="165">
        <v>0</v>
      </c>
      <c r="M71" s="167">
        <v>1868875.5</v>
      </c>
      <c r="N71" s="167">
        <v>1868875.5</v>
      </c>
    </row>
    <row r="72" spans="1:14" s="168" customFormat="1" ht="24" hidden="1" x14ac:dyDescent="0.25">
      <c r="A72" s="164" t="s">
        <v>273</v>
      </c>
      <c r="B72" s="165" t="s">
        <v>147</v>
      </c>
      <c r="C72" s="165">
        <v>3980</v>
      </c>
      <c r="D72" s="166" t="s">
        <v>218</v>
      </c>
      <c r="E72" s="167">
        <v>2483787.7200000002</v>
      </c>
      <c r="F72" s="167">
        <v>313213.09999999998</v>
      </c>
      <c r="G72" s="167">
        <v>342181.73</v>
      </c>
      <c r="H72" s="167">
        <v>2454819.09</v>
      </c>
      <c r="I72" s="167">
        <v>902555.31</v>
      </c>
      <c r="J72" s="167">
        <v>535658.99</v>
      </c>
      <c r="K72" s="167">
        <v>176710.88</v>
      </c>
      <c r="L72" s="167">
        <v>176710.88</v>
      </c>
      <c r="M72" s="167">
        <v>1552263.78</v>
      </c>
      <c r="N72" s="167">
        <v>1919160.1</v>
      </c>
    </row>
    <row r="73" spans="1:14" s="143" customFormat="1" hidden="1" x14ac:dyDescent="0.25">
      <c r="A73" s="139" t="s">
        <v>272</v>
      </c>
      <c r="B73" s="140" t="s">
        <v>147</v>
      </c>
      <c r="C73" s="140">
        <v>3990</v>
      </c>
      <c r="D73" s="141" t="s">
        <v>219</v>
      </c>
      <c r="E73" s="142">
        <v>130199787.83</v>
      </c>
      <c r="F73" s="142">
        <v>11711004.02</v>
      </c>
      <c r="G73" s="142">
        <v>18565853.34</v>
      </c>
      <c r="H73" s="142">
        <v>123344938.51000001</v>
      </c>
      <c r="I73" s="142">
        <v>26152414.48</v>
      </c>
      <c r="J73" s="142">
        <v>24995151.25</v>
      </c>
      <c r="K73" s="142">
        <v>417511.77</v>
      </c>
      <c r="L73" s="142">
        <v>417511.77</v>
      </c>
      <c r="M73" s="142">
        <v>97192524.030000001</v>
      </c>
      <c r="N73" s="142">
        <v>98349787.260000005</v>
      </c>
    </row>
    <row r="74" spans="1:14" s="168" customFormat="1" hidden="1" x14ac:dyDescent="0.25">
      <c r="A74" s="164" t="s">
        <v>273</v>
      </c>
      <c r="B74" s="165" t="s">
        <v>147</v>
      </c>
      <c r="C74" s="165">
        <v>5110</v>
      </c>
      <c r="D74" s="166" t="s">
        <v>220</v>
      </c>
      <c r="E74" s="165">
        <v>0</v>
      </c>
      <c r="F74" s="167">
        <v>17800</v>
      </c>
      <c r="G74" s="165">
        <v>0</v>
      </c>
      <c r="H74" s="167">
        <v>17800</v>
      </c>
      <c r="I74" s="167">
        <v>17800</v>
      </c>
      <c r="J74" s="167">
        <v>17800</v>
      </c>
      <c r="K74" s="165">
        <v>0</v>
      </c>
      <c r="L74" s="165">
        <v>0</v>
      </c>
      <c r="M74" s="165">
        <v>0</v>
      </c>
      <c r="N74" s="165">
        <v>0</v>
      </c>
    </row>
    <row r="75" spans="1:14" s="168" customFormat="1" ht="24" hidden="1" x14ac:dyDescent="0.25">
      <c r="A75" s="164" t="s">
        <v>273</v>
      </c>
      <c r="B75" s="165" t="s">
        <v>147</v>
      </c>
      <c r="C75" s="165">
        <v>5150</v>
      </c>
      <c r="D75" s="166" t="s">
        <v>221</v>
      </c>
      <c r="E75" s="167">
        <v>137579.76</v>
      </c>
      <c r="F75" s="167">
        <v>50512.95</v>
      </c>
      <c r="G75" s="167">
        <v>73019.850000000006</v>
      </c>
      <c r="H75" s="167">
        <v>115072.86</v>
      </c>
      <c r="I75" s="165">
        <v>0</v>
      </c>
      <c r="J75" s="165">
        <v>0</v>
      </c>
      <c r="K75" s="165">
        <v>0</v>
      </c>
      <c r="L75" s="165">
        <v>0</v>
      </c>
      <c r="M75" s="167">
        <v>115072.86</v>
      </c>
      <c r="N75" s="167">
        <v>115072.86</v>
      </c>
    </row>
    <row r="76" spans="1:14" s="168" customFormat="1" hidden="1" x14ac:dyDescent="0.25">
      <c r="A76" s="164" t="s">
        <v>273</v>
      </c>
      <c r="B76" s="165" t="s">
        <v>147</v>
      </c>
      <c r="C76" s="165">
        <v>5320</v>
      </c>
      <c r="D76" s="166" t="s">
        <v>222</v>
      </c>
      <c r="E76" s="167">
        <v>385942.97</v>
      </c>
      <c r="F76" s="165">
        <v>0</v>
      </c>
      <c r="G76" s="165">
        <v>0</v>
      </c>
      <c r="H76" s="167">
        <v>385942.97</v>
      </c>
      <c r="I76" s="167">
        <v>76963</v>
      </c>
      <c r="J76" s="165">
        <v>0</v>
      </c>
      <c r="K76" s="165">
        <v>0</v>
      </c>
      <c r="L76" s="165">
        <v>0</v>
      </c>
      <c r="M76" s="167">
        <v>308979.96999999997</v>
      </c>
      <c r="N76" s="167">
        <v>385942.97</v>
      </c>
    </row>
    <row r="77" spans="1:14" s="168" customFormat="1" hidden="1" x14ac:dyDescent="0.25">
      <c r="A77" s="164" t="s">
        <v>273</v>
      </c>
      <c r="B77" s="165" t="s">
        <v>147</v>
      </c>
      <c r="C77" s="165">
        <v>5490</v>
      </c>
      <c r="D77" s="166" t="s">
        <v>223</v>
      </c>
      <c r="E77" s="165">
        <v>0</v>
      </c>
      <c r="F77" s="167">
        <v>46534.48</v>
      </c>
      <c r="G77" s="165">
        <v>0</v>
      </c>
      <c r="H77" s="167">
        <v>46534.48</v>
      </c>
      <c r="I77" s="167">
        <v>46534.48</v>
      </c>
      <c r="J77" s="165">
        <v>0</v>
      </c>
      <c r="K77" s="165">
        <v>0</v>
      </c>
      <c r="L77" s="165">
        <v>0</v>
      </c>
      <c r="M77" s="165">
        <v>0</v>
      </c>
      <c r="N77" s="167">
        <v>46534.48</v>
      </c>
    </row>
    <row r="78" spans="1:14" s="143" customFormat="1" hidden="1" x14ac:dyDescent="0.25">
      <c r="A78" s="139" t="s">
        <v>272</v>
      </c>
      <c r="B78" s="140" t="s">
        <v>147</v>
      </c>
      <c r="C78" s="140" t="s">
        <v>224</v>
      </c>
      <c r="D78" s="141" t="s">
        <v>225</v>
      </c>
      <c r="E78" s="142">
        <v>28284898.280000001</v>
      </c>
      <c r="F78" s="142">
        <v>7757483.3799999999</v>
      </c>
      <c r="G78" s="142">
        <v>8203274.6299999999</v>
      </c>
      <c r="H78" s="142">
        <v>27839107.030000001</v>
      </c>
      <c r="I78" s="142">
        <v>2489637.8199999998</v>
      </c>
      <c r="J78" s="142">
        <v>661892.80000000005</v>
      </c>
      <c r="K78" s="140">
        <v>0</v>
      </c>
      <c r="L78" s="140">
        <v>0</v>
      </c>
      <c r="M78" s="142">
        <v>25349469.210000001</v>
      </c>
      <c r="N78" s="142">
        <v>27177214.23</v>
      </c>
    </row>
    <row r="79" spans="1:14" s="168" customFormat="1" hidden="1" x14ac:dyDescent="0.25">
      <c r="A79" s="164" t="s">
        <v>273</v>
      </c>
      <c r="B79" s="165" t="s">
        <v>147</v>
      </c>
      <c r="C79" s="165">
        <v>5630</v>
      </c>
      <c r="D79" s="166" t="s">
        <v>226</v>
      </c>
      <c r="E79" s="165">
        <v>0</v>
      </c>
      <c r="F79" s="167">
        <v>43371.1</v>
      </c>
      <c r="G79" s="165">
        <v>0</v>
      </c>
      <c r="H79" s="167">
        <v>43371.1</v>
      </c>
      <c r="I79" s="167">
        <v>43371.1</v>
      </c>
      <c r="J79" s="165">
        <v>0</v>
      </c>
      <c r="K79" s="165">
        <v>0</v>
      </c>
      <c r="L79" s="165">
        <v>0</v>
      </c>
      <c r="M79" s="165">
        <v>0</v>
      </c>
      <c r="N79" s="167">
        <v>43371.1</v>
      </c>
    </row>
    <row r="80" spans="1:14" s="143" customFormat="1" ht="24" hidden="1" x14ac:dyDescent="0.25">
      <c r="A80" s="139" t="s">
        <v>272</v>
      </c>
      <c r="B80" s="140" t="s">
        <v>147</v>
      </c>
      <c r="C80" s="140" t="s">
        <v>227</v>
      </c>
      <c r="D80" s="141" t="s">
        <v>228</v>
      </c>
      <c r="E80" s="142">
        <v>671716.71</v>
      </c>
      <c r="F80" s="142">
        <v>62156.57</v>
      </c>
      <c r="G80" s="140">
        <v>0</v>
      </c>
      <c r="H80" s="142">
        <v>733873.28</v>
      </c>
      <c r="I80" s="142">
        <v>69225</v>
      </c>
      <c r="J80" s="140">
        <v>0</v>
      </c>
      <c r="K80" s="140">
        <v>0</v>
      </c>
      <c r="L80" s="140">
        <v>0</v>
      </c>
      <c r="M80" s="142">
        <v>664648.28</v>
      </c>
      <c r="N80" s="142">
        <v>733873.28</v>
      </c>
    </row>
    <row r="81" spans="1:15" s="168" customFormat="1" hidden="1" x14ac:dyDescent="0.25">
      <c r="A81" s="164" t="s">
        <v>273</v>
      </c>
      <c r="B81" s="165" t="s">
        <v>147</v>
      </c>
      <c r="C81" s="165">
        <v>5670</v>
      </c>
      <c r="D81" s="166" t="s">
        <v>229</v>
      </c>
      <c r="E81" s="167">
        <v>507953.36</v>
      </c>
      <c r="F81" s="167">
        <v>444608.72</v>
      </c>
      <c r="G81" s="167">
        <v>310513.8</v>
      </c>
      <c r="H81" s="167">
        <v>642048.28</v>
      </c>
      <c r="I81" s="167">
        <v>259002.78</v>
      </c>
      <c r="J81" s="165">
        <v>0</v>
      </c>
      <c r="K81" s="165">
        <v>0</v>
      </c>
      <c r="L81" s="165">
        <v>0</v>
      </c>
      <c r="M81" s="167">
        <v>383045.5</v>
      </c>
      <c r="N81" s="167">
        <v>642048.28</v>
      </c>
    </row>
    <row r="82" spans="1:15" s="168" customFormat="1" hidden="1" x14ac:dyDescent="0.25">
      <c r="A82" s="164" t="s">
        <v>273</v>
      </c>
      <c r="B82" s="165" t="s">
        <v>147</v>
      </c>
      <c r="C82" s="165">
        <v>5690</v>
      </c>
      <c r="D82" s="166" t="s">
        <v>230</v>
      </c>
      <c r="E82" s="167">
        <v>132861.1</v>
      </c>
      <c r="F82" s="165">
        <v>0</v>
      </c>
      <c r="G82" s="165">
        <v>0</v>
      </c>
      <c r="H82" s="167">
        <v>132861.1</v>
      </c>
      <c r="I82" s="165">
        <v>0</v>
      </c>
      <c r="J82" s="165">
        <v>0</v>
      </c>
      <c r="K82" s="165">
        <v>0</v>
      </c>
      <c r="L82" s="165">
        <v>0</v>
      </c>
      <c r="M82" s="167">
        <v>132861.1</v>
      </c>
      <c r="N82" s="167">
        <v>132861.1</v>
      </c>
    </row>
    <row r="83" spans="1:15" s="143" customFormat="1" ht="36" hidden="1" x14ac:dyDescent="0.25">
      <c r="A83" s="139" t="s">
        <v>272</v>
      </c>
      <c r="B83" s="140" t="s">
        <v>147</v>
      </c>
      <c r="C83" s="140" t="s">
        <v>231</v>
      </c>
      <c r="D83" s="141" t="s">
        <v>232</v>
      </c>
      <c r="E83" s="142">
        <v>250549243.27000001</v>
      </c>
      <c r="F83" s="142">
        <v>8671153.1400000006</v>
      </c>
      <c r="G83" s="142">
        <v>8671153.1400000006</v>
      </c>
      <c r="H83" s="142">
        <v>250549243.27000001</v>
      </c>
      <c r="I83" s="142">
        <v>7496151.4199999999</v>
      </c>
      <c r="J83" s="142">
        <v>2531980.81</v>
      </c>
      <c r="K83" s="142">
        <v>346320.34</v>
      </c>
      <c r="L83" s="142">
        <v>346320.34</v>
      </c>
      <c r="M83" s="142">
        <v>243053091.84999999</v>
      </c>
      <c r="N83" s="142">
        <v>248017262.46000001</v>
      </c>
    </row>
    <row r="84" spans="1:15" s="168" customFormat="1" ht="36" hidden="1" x14ac:dyDescent="0.25">
      <c r="A84" s="164" t="s">
        <v>273</v>
      </c>
      <c r="B84" s="165" t="s">
        <v>147</v>
      </c>
      <c r="C84" s="165">
        <v>6230</v>
      </c>
      <c r="D84" s="166" t="s">
        <v>232</v>
      </c>
      <c r="E84" s="167">
        <v>43610000</v>
      </c>
      <c r="F84" s="167">
        <v>4562495.5999999996</v>
      </c>
      <c r="G84" s="167">
        <v>7877224.0800000001</v>
      </c>
      <c r="H84" s="167">
        <v>40295271.520000003</v>
      </c>
      <c r="I84" s="165">
        <v>0</v>
      </c>
      <c r="J84" s="165">
        <v>0</v>
      </c>
      <c r="K84" s="165">
        <v>0</v>
      </c>
      <c r="L84" s="165">
        <v>0</v>
      </c>
      <c r="M84" s="167">
        <v>40295271.520000003</v>
      </c>
      <c r="N84" s="167">
        <v>40295271.520000003</v>
      </c>
    </row>
    <row r="85" spans="1:15" s="138" customFormat="1" hidden="1" x14ac:dyDescent="0.25">
      <c r="A85" s="134"/>
      <c r="B85" s="135" t="s">
        <v>233</v>
      </c>
      <c r="C85" s="135">
        <v>1130</v>
      </c>
      <c r="D85" s="135" t="s">
        <v>148</v>
      </c>
      <c r="E85" s="137">
        <v>2617009.08</v>
      </c>
      <c r="F85" s="137">
        <v>839343.68</v>
      </c>
      <c r="G85" s="137">
        <v>826687.78</v>
      </c>
      <c r="H85" s="137">
        <v>2629664.98</v>
      </c>
      <c r="I85" s="137">
        <v>1493163.29</v>
      </c>
      <c r="J85" s="137">
        <v>516875.12</v>
      </c>
      <c r="K85" s="137">
        <v>516875.12</v>
      </c>
      <c r="L85" s="137">
        <v>516875.12</v>
      </c>
      <c r="M85" s="137">
        <v>1136501.69</v>
      </c>
      <c r="N85" s="137">
        <v>2112789.86</v>
      </c>
    </row>
    <row r="86" spans="1:15" s="138" customFormat="1" hidden="1" x14ac:dyDescent="0.25">
      <c r="A86" s="134"/>
      <c r="B86" s="135" t="s">
        <v>233</v>
      </c>
      <c r="C86" s="135">
        <v>1210</v>
      </c>
      <c r="D86" s="135" t="s">
        <v>149</v>
      </c>
      <c r="E86" s="137">
        <v>3177084.36</v>
      </c>
      <c r="F86" s="137">
        <v>42499.5</v>
      </c>
      <c r="G86" s="135">
        <v>0</v>
      </c>
      <c r="H86" s="137">
        <v>3219583.86</v>
      </c>
      <c r="I86" s="137">
        <v>836770.59</v>
      </c>
      <c r="J86" s="137">
        <v>602939.88</v>
      </c>
      <c r="K86" s="137">
        <v>602939.88</v>
      </c>
      <c r="L86" s="137">
        <v>602939.88</v>
      </c>
      <c r="M86" s="137">
        <v>2382813.27</v>
      </c>
      <c r="N86" s="137">
        <v>2616643.98</v>
      </c>
    </row>
    <row r="87" spans="1:15" s="138" customFormat="1" hidden="1" x14ac:dyDescent="0.25">
      <c r="A87" s="134"/>
      <c r="B87" s="135" t="s">
        <v>233</v>
      </c>
      <c r="C87" s="135">
        <v>1220</v>
      </c>
      <c r="D87" s="135" t="s">
        <v>150</v>
      </c>
      <c r="E87" s="137">
        <v>908513.76</v>
      </c>
      <c r="F87" s="137">
        <v>7711.8</v>
      </c>
      <c r="G87" s="137">
        <v>4170.1499999999996</v>
      </c>
      <c r="H87" s="137">
        <v>912055.41</v>
      </c>
      <c r="I87" s="137">
        <v>234840.24</v>
      </c>
      <c r="J87" s="137">
        <v>106565.88</v>
      </c>
      <c r="K87" s="137">
        <v>54240.61</v>
      </c>
      <c r="L87" s="137">
        <v>54240.61</v>
      </c>
      <c r="M87" s="137">
        <v>677215.17</v>
      </c>
      <c r="N87" s="137">
        <v>805489.53</v>
      </c>
    </row>
    <row r="88" spans="1:15" s="138" customFormat="1" hidden="1" x14ac:dyDescent="0.25">
      <c r="A88" s="134"/>
      <c r="B88" s="135" t="s">
        <v>233</v>
      </c>
      <c r="C88" s="135">
        <v>1230</v>
      </c>
      <c r="D88" s="135" t="s">
        <v>151</v>
      </c>
      <c r="E88" s="137">
        <v>5132.28</v>
      </c>
      <c r="F88" s="135">
        <v>0</v>
      </c>
      <c r="G88" s="135">
        <v>0</v>
      </c>
      <c r="H88" s="137">
        <v>5132.28</v>
      </c>
      <c r="I88" s="137">
        <v>1283.07</v>
      </c>
      <c r="J88" s="135">
        <v>0</v>
      </c>
      <c r="K88" s="135">
        <v>0</v>
      </c>
      <c r="L88" s="135">
        <v>0</v>
      </c>
      <c r="M88" s="137">
        <v>3849.21</v>
      </c>
      <c r="N88" s="137">
        <v>5132.28</v>
      </c>
    </row>
    <row r="89" spans="1:15" s="138" customFormat="1" hidden="1" x14ac:dyDescent="0.25">
      <c r="A89" s="134"/>
      <c r="B89" s="135" t="s">
        <v>233</v>
      </c>
      <c r="C89" s="135">
        <v>1310</v>
      </c>
      <c r="D89" s="135" t="s">
        <v>152</v>
      </c>
      <c r="E89" s="137">
        <v>72650.28</v>
      </c>
      <c r="F89" s="135">
        <v>440.82</v>
      </c>
      <c r="G89" s="135">
        <v>344.52</v>
      </c>
      <c r="H89" s="137">
        <v>72746.58</v>
      </c>
      <c r="I89" s="137">
        <v>18603.39</v>
      </c>
      <c r="J89" s="137">
        <v>13859.36</v>
      </c>
      <c r="K89" s="137">
        <v>13859.36</v>
      </c>
      <c r="L89" s="137">
        <v>13859.36</v>
      </c>
      <c r="M89" s="137">
        <v>54143.19</v>
      </c>
      <c r="N89" s="137">
        <v>58887.22</v>
      </c>
    </row>
    <row r="90" spans="1:15" s="138" customFormat="1" hidden="1" x14ac:dyDescent="0.25">
      <c r="A90" s="134"/>
      <c r="B90" s="135" t="s">
        <v>233</v>
      </c>
      <c r="C90" s="135">
        <v>1320</v>
      </c>
      <c r="D90" s="135" t="s">
        <v>153</v>
      </c>
      <c r="E90" s="137">
        <v>519481.92</v>
      </c>
      <c r="F90" s="137">
        <v>12718.8</v>
      </c>
      <c r="G90" s="137">
        <v>10276.200000000001</v>
      </c>
      <c r="H90" s="137">
        <v>521924.52</v>
      </c>
      <c r="I90" s="137">
        <v>142589.28</v>
      </c>
      <c r="J90" s="137">
        <v>129695.78</v>
      </c>
      <c r="K90" s="135">
        <v>768.97</v>
      </c>
      <c r="L90" s="135">
        <v>768.97</v>
      </c>
      <c r="M90" s="137">
        <v>379335.24</v>
      </c>
      <c r="N90" s="137">
        <v>392228.74</v>
      </c>
    </row>
    <row r="91" spans="1:15" s="138" customFormat="1" hidden="1" x14ac:dyDescent="0.25">
      <c r="A91" s="134"/>
      <c r="B91" s="135" t="s">
        <v>233</v>
      </c>
      <c r="C91" s="135">
        <v>1330</v>
      </c>
      <c r="D91" s="135" t="s">
        <v>154</v>
      </c>
      <c r="E91" s="137">
        <v>277194.12</v>
      </c>
      <c r="F91" s="137">
        <v>6392.57</v>
      </c>
      <c r="G91" s="137">
        <v>6392.57</v>
      </c>
      <c r="H91" s="137">
        <v>277194.12</v>
      </c>
      <c r="I91" s="137">
        <v>75691.100000000006</v>
      </c>
      <c r="J91" s="137">
        <v>34833.78</v>
      </c>
      <c r="K91" s="137">
        <v>34833.78</v>
      </c>
      <c r="L91" s="137">
        <v>34833.78</v>
      </c>
      <c r="M91" s="137">
        <v>201503.02</v>
      </c>
      <c r="N91" s="137">
        <v>242360.34</v>
      </c>
    </row>
    <row r="92" spans="1:15" s="138" customFormat="1" hidden="1" x14ac:dyDescent="0.25">
      <c r="A92" s="134"/>
      <c r="B92" s="135" t="s">
        <v>233</v>
      </c>
      <c r="C92" s="135">
        <v>1440</v>
      </c>
      <c r="D92" s="135" t="s">
        <v>155</v>
      </c>
      <c r="E92" s="135">
        <v>0</v>
      </c>
      <c r="F92" s="137">
        <v>26056.32</v>
      </c>
      <c r="G92" s="135">
        <v>0</v>
      </c>
      <c r="H92" s="137">
        <v>26056.32</v>
      </c>
      <c r="I92" s="137">
        <v>26056.32</v>
      </c>
      <c r="J92" s="137">
        <v>26056.32</v>
      </c>
      <c r="K92" s="137">
        <v>26056.32</v>
      </c>
      <c r="L92" s="137">
        <v>26056.32</v>
      </c>
      <c r="M92" s="135">
        <v>0</v>
      </c>
      <c r="N92" s="135">
        <v>0</v>
      </c>
    </row>
    <row r="93" spans="1:15" s="138" customFormat="1" hidden="1" x14ac:dyDescent="0.25">
      <c r="A93" s="134"/>
      <c r="B93" s="135" t="s">
        <v>233</v>
      </c>
      <c r="C93" s="135">
        <v>1510</v>
      </c>
      <c r="D93" s="135" t="s">
        <v>156</v>
      </c>
      <c r="E93" s="137">
        <v>4967.6400000000003</v>
      </c>
      <c r="F93" s="137">
        <v>1238.6300000000001</v>
      </c>
      <c r="G93" s="135">
        <v>656.59</v>
      </c>
      <c r="H93" s="137">
        <v>5549.68</v>
      </c>
      <c r="I93" s="137">
        <v>2480.54</v>
      </c>
      <c r="J93" s="137">
        <v>2335.5</v>
      </c>
      <c r="K93" s="137">
        <v>1557</v>
      </c>
      <c r="L93" s="137">
        <v>1557</v>
      </c>
      <c r="M93" s="137">
        <v>3069.14</v>
      </c>
      <c r="N93" s="137">
        <v>3214.18</v>
      </c>
    </row>
    <row r="94" spans="1:15" s="138" customFormat="1" hidden="1" x14ac:dyDescent="0.25">
      <c r="A94" s="134"/>
      <c r="B94" s="135" t="s">
        <v>233</v>
      </c>
      <c r="C94" s="135">
        <v>1530</v>
      </c>
      <c r="D94" s="135" t="s">
        <v>158</v>
      </c>
      <c r="E94" s="137">
        <v>8791.7999999999993</v>
      </c>
      <c r="F94" s="135">
        <v>0</v>
      </c>
      <c r="G94" s="135">
        <v>0</v>
      </c>
      <c r="H94" s="137">
        <v>8791.7999999999993</v>
      </c>
      <c r="I94" s="137">
        <v>2197.9499999999998</v>
      </c>
      <c r="J94" s="135">
        <v>0</v>
      </c>
      <c r="K94" s="135">
        <v>0</v>
      </c>
      <c r="L94" s="135">
        <v>0</v>
      </c>
      <c r="M94" s="137">
        <v>6593.85</v>
      </c>
      <c r="N94" s="137">
        <v>8791.7999999999993</v>
      </c>
    </row>
    <row r="95" spans="1:15" s="138" customFormat="1" hidden="1" x14ac:dyDescent="0.25">
      <c r="A95" s="134"/>
      <c r="B95" s="135" t="s">
        <v>233</v>
      </c>
      <c r="C95" s="135">
        <v>1540</v>
      </c>
      <c r="D95" s="135" t="s">
        <v>159</v>
      </c>
      <c r="E95" s="137">
        <v>1186884.24</v>
      </c>
      <c r="F95" s="137">
        <v>904820.59</v>
      </c>
      <c r="G95" s="137">
        <v>8561.15</v>
      </c>
      <c r="H95" s="137">
        <v>2083143.6799999999</v>
      </c>
      <c r="I95" s="137">
        <v>1201541.6499999999</v>
      </c>
      <c r="J95" s="137">
        <v>388295.06</v>
      </c>
      <c r="K95" s="137">
        <v>227070.89</v>
      </c>
      <c r="L95" s="137">
        <v>227070.89</v>
      </c>
      <c r="M95" s="137">
        <v>881602.03</v>
      </c>
      <c r="N95" s="137">
        <v>1694848.62</v>
      </c>
    </row>
    <row r="96" spans="1:15" s="138" customFormat="1" hidden="1" x14ac:dyDescent="0.25">
      <c r="A96" s="134"/>
      <c r="B96" s="135" t="s">
        <v>233</v>
      </c>
      <c r="C96" s="135">
        <v>1590</v>
      </c>
      <c r="D96" s="135" t="s">
        <v>160</v>
      </c>
      <c r="E96" s="137">
        <v>2350.56</v>
      </c>
      <c r="F96" s="135">
        <v>27.54</v>
      </c>
      <c r="G96" s="135">
        <v>27.54</v>
      </c>
      <c r="H96" s="137">
        <v>2350.56</v>
      </c>
      <c r="I96" s="135">
        <v>615.17999999999995</v>
      </c>
      <c r="J96" s="135">
        <v>615.17999999999995</v>
      </c>
      <c r="K96" s="135">
        <v>615.17999999999995</v>
      </c>
      <c r="L96" s="135">
        <v>615.17999999999995</v>
      </c>
      <c r="M96" s="137">
        <v>1735.38</v>
      </c>
      <c r="N96" s="137">
        <v>1735.38</v>
      </c>
      <c r="O96" s="193">
        <f>+E85+E86+E87+E88+E89+E90+E91+E93+E94+E95+E96</f>
        <v>8780060.0399999991</v>
      </c>
    </row>
    <row r="97" spans="1:15" s="198" customFormat="1" hidden="1" x14ac:dyDescent="0.25">
      <c r="A97" s="194"/>
      <c r="B97" s="195" t="s">
        <v>233</v>
      </c>
      <c r="C97" s="195">
        <v>2110</v>
      </c>
      <c r="D97" s="195" t="s">
        <v>161</v>
      </c>
      <c r="E97" s="196">
        <v>21882.720000000001</v>
      </c>
      <c r="F97" s="196">
        <v>25908.68</v>
      </c>
      <c r="G97" s="195">
        <v>713.84</v>
      </c>
      <c r="H97" s="196">
        <v>47077.56</v>
      </c>
      <c r="I97" s="196">
        <v>27568.59</v>
      </c>
      <c r="J97" s="196">
        <v>5366.55</v>
      </c>
      <c r="K97" s="196">
        <v>2223.75</v>
      </c>
      <c r="L97" s="196">
        <v>2223.75</v>
      </c>
      <c r="M97" s="196">
        <v>19508.97</v>
      </c>
      <c r="N97" s="196">
        <v>41711.01</v>
      </c>
      <c r="O97" s="197">
        <f>+J85+J86+J87+J89+J90+J91+J92+J93+J95+J96</f>
        <v>1822071.86</v>
      </c>
    </row>
    <row r="98" spans="1:15" s="198" customFormat="1" hidden="1" x14ac:dyDescent="0.25">
      <c r="A98" s="194"/>
      <c r="B98" s="195" t="s">
        <v>233</v>
      </c>
      <c r="C98" s="195">
        <v>2140</v>
      </c>
      <c r="D98" s="195" t="s">
        <v>162</v>
      </c>
      <c r="E98" s="195">
        <v>231.36</v>
      </c>
      <c r="F98" s="195">
        <v>0</v>
      </c>
      <c r="G98" s="195">
        <v>0</v>
      </c>
      <c r="H98" s="195">
        <v>231.36</v>
      </c>
      <c r="I98" s="195">
        <v>0</v>
      </c>
      <c r="J98" s="195">
        <v>0</v>
      </c>
      <c r="K98" s="195">
        <v>0</v>
      </c>
      <c r="L98" s="195">
        <v>0</v>
      </c>
      <c r="M98" s="195">
        <v>231.36</v>
      </c>
      <c r="N98" s="195">
        <v>231.36</v>
      </c>
    </row>
    <row r="99" spans="1:15" s="198" customFormat="1" hidden="1" x14ac:dyDescent="0.25">
      <c r="A99" s="194"/>
      <c r="B99" s="195" t="s">
        <v>233</v>
      </c>
      <c r="C99" s="195">
        <v>2160</v>
      </c>
      <c r="D99" s="195" t="s">
        <v>164</v>
      </c>
      <c r="E99" s="195">
        <v>672.24</v>
      </c>
      <c r="F99" s="195">
        <v>0</v>
      </c>
      <c r="G99" s="195">
        <v>0</v>
      </c>
      <c r="H99" s="195">
        <v>672.24</v>
      </c>
      <c r="I99" s="195">
        <v>0</v>
      </c>
      <c r="J99" s="195">
        <v>0</v>
      </c>
      <c r="K99" s="195">
        <v>0</v>
      </c>
      <c r="L99" s="195">
        <v>0</v>
      </c>
      <c r="M99" s="195">
        <v>672.24</v>
      </c>
      <c r="N99" s="195">
        <v>672.24</v>
      </c>
    </row>
    <row r="100" spans="1:15" s="198" customFormat="1" hidden="1" x14ac:dyDescent="0.25">
      <c r="A100" s="194"/>
      <c r="B100" s="195" t="s">
        <v>233</v>
      </c>
      <c r="C100" s="195">
        <v>2210</v>
      </c>
      <c r="D100" s="195" t="s">
        <v>165</v>
      </c>
      <c r="E100" s="196">
        <v>4203</v>
      </c>
      <c r="F100" s="195">
        <v>779.21</v>
      </c>
      <c r="G100" s="195">
        <v>779.21</v>
      </c>
      <c r="H100" s="196">
        <v>4203</v>
      </c>
      <c r="I100" s="196">
        <v>1666</v>
      </c>
      <c r="J100" s="196">
        <v>1666</v>
      </c>
      <c r="K100" s="196">
        <v>1666</v>
      </c>
      <c r="L100" s="196">
        <v>1666</v>
      </c>
      <c r="M100" s="196">
        <v>2537</v>
      </c>
      <c r="N100" s="196">
        <v>2537</v>
      </c>
    </row>
    <row r="101" spans="1:15" s="198" customFormat="1" hidden="1" x14ac:dyDescent="0.25">
      <c r="A101" s="194"/>
      <c r="B101" s="195" t="s">
        <v>233</v>
      </c>
      <c r="C101" s="195">
        <v>2410</v>
      </c>
      <c r="D101" s="195" t="s">
        <v>168</v>
      </c>
      <c r="E101" s="196">
        <v>483237.24</v>
      </c>
      <c r="F101" s="196">
        <v>22750.06</v>
      </c>
      <c r="G101" s="196">
        <v>47070.97</v>
      </c>
      <c r="H101" s="196">
        <v>458916.33</v>
      </c>
      <c r="I101" s="196">
        <v>22750.06</v>
      </c>
      <c r="J101" s="196">
        <v>21060.06</v>
      </c>
      <c r="K101" s="195">
        <v>0</v>
      </c>
      <c r="L101" s="195">
        <v>0</v>
      </c>
      <c r="M101" s="196">
        <v>436166.27</v>
      </c>
      <c r="N101" s="196">
        <v>437856.27</v>
      </c>
    </row>
    <row r="102" spans="1:15" s="198" customFormat="1" hidden="1" x14ac:dyDescent="0.25">
      <c r="A102" s="194"/>
      <c r="B102" s="195" t="s">
        <v>233</v>
      </c>
      <c r="C102" s="195">
        <v>2420</v>
      </c>
      <c r="D102" s="195" t="s">
        <v>169</v>
      </c>
      <c r="E102" s="196">
        <v>237004.56</v>
      </c>
      <c r="F102" s="196">
        <v>57301.62</v>
      </c>
      <c r="G102" s="196">
        <v>7301.62</v>
      </c>
      <c r="H102" s="196">
        <v>287004.56</v>
      </c>
      <c r="I102" s="196">
        <v>96879</v>
      </c>
      <c r="J102" s="196">
        <v>66879</v>
      </c>
      <c r="K102" s="196">
        <v>27052</v>
      </c>
      <c r="L102" s="196">
        <v>27052</v>
      </c>
      <c r="M102" s="196">
        <v>190125.56</v>
      </c>
      <c r="N102" s="196">
        <v>220125.56</v>
      </c>
    </row>
    <row r="103" spans="1:15" s="198" customFormat="1" hidden="1" x14ac:dyDescent="0.25">
      <c r="A103" s="194"/>
      <c r="B103" s="195" t="s">
        <v>233</v>
      </c>
      <c r="C103" s="195">
        <v>2460</v>
      </c>
      <c r="D103" s="195" t="s">
        <v>173</v>
      </c>
      <c r="E103" s="196">
        <v>1721.4</v>
      </c>
      <c r="F103" s="195">
        <v>576.03</v>
      </c>
      <c r="G103" s="195">
        <v>263.67</v>
      </c>
      <c r="H103" s="196">
        <v>2033.76</v>
      </c>
      <c r="I103" s="195">
        <v>600</v>
      </c>
      <c r="J103" s="195">
        <v>0</v>
      </c>
      <c r="K103" s="195">
        <v>0</v>
      </c>
      <c r="L103" s="195">
        <v>0</v>
      </c>
      <c r="M103" s="196">
        <v>1433.76</v>
      </c>
      <c r="N103" s="196">
        <v>2033.76</v>
      </c>
    </row>
    <row r="104" spans="1:15" s="198" customFormat="1" hidden="1" x14ac:dyDescent="0.25">
      <c r="A104" s="194"/>
      <c r="B104" s="195" t="s">
        <v>233</v>
      </c>
      <c r="C104" s="195">
        <v>2470</v>
      </c>
      <c r="D104" s="195" t="s">
        <v>174</v>
      </c>
      <c r="E104" s="196">
        <v>8420.8799999999992</v>
      </c>
      <c r="F104" s="195">
        <v>151.44999999999999</v>
      </c>
      <c r="G104" s="195">
        <v>151.44999999999999</v>
      </c>
      <c r="H104" s="196">
        <v>8420.8799999999992</v>
      </c>
      <c r="I104" s="195">
        <v>243.69</v>
      </c>
      <c r="J104" s="195">
        <v>243.69</v>
      </c>
      <c r="K104" s="195">
        <v>243.69</v>
      </c>
      <c r="L104" s="195">
        <v>243.69</v>
      </c>
      <c r="M104" s="196">
        <v>8177.19</v>
      </c>
      <c r="N104" s="196">
        <v>8177.19</v>
      </c>
    </row>
    <row r="105" spans="1:15" s="198" customFormat="1" hidden="1" x14ac:dyDescent="0.25">
      <c r="A105" s="194"/>
      <c r="B105" s="195" t="s">
        <v>233</v>
      </c>
      <c r="C105" s="195">
        <v>2480</v>
      </c>
      <c r="D105" s="195" t="s">
        <v>175</v>
      </c>
      <c r="E105" s="196">
        <v>5443.2</v>
      </c>
      <c r="F105" s="196">
        <v>43500</v>
      </c>
      <c r="G105" s="195">
        <v>0</v>
      </c>
      <c r="H105" s="196">
        <v>48943.199999999997</v>
      </c>
      <c r="I105" s="196">
        <v>43500</v>
      </c>
      <c r="J105" s="196">
        <v>43500</v>
      </c>
      <c r="K105" s="195">
        <v>0</v>
      </c>
      <c r="L105" s="195">
        <v>0</v>
      </c>
      <c r="M105" s="196">
        <v>5443.2</v>
      </c>
      <c r="N105" s="196">
        <v>5443.2</v>
      </c>
    </row>
    <row r="106" spans="1:15" s="198" customFormat="1" hidden="1" x14ac:dyDescent="0.25">
      <c r="A106" s="194"/>
      <c r="B106" s="195" t="s">
        <v>233</v>
      </c>
      <c r="C106" s="195">
        <v>2490</v>
      </c>
      <c r="D106" s="195" t="s">
        <v>176</v>
      </c>
      <c r="E106" s="195">
        <v>870.12</v>
      </c>
      <c r="F106" s="196">
        <v>2413.0700000000002</v>
      </c>
      <c r="G106" s="195">
        <v>0</v>
      </c>
      <c r="H106" s="196">
        <v>3283.19</v>
      </c>
      <c r="I106" s="196">
        <v>2413.0700000000002</v>
      </c>
      <c r="J106" s="195">
        <v>0</v>
      </c>
      <c r="K106" s="195">
        <v>0</v>
      </c>
      <c r="L106" s="195">
        <v>0</v>
      </c>
      <c r="M106" s="195">
        <v>870.12</v>
      </c>
      <c r="N106" s="196">
        <v>3283.19</v>
      </c>
    </row>
    <row r="107" spans="1:15" s="198" customFormat="1" hidden="1" x14ac:dyDescent="0.25">
      <c r="A107" s="194"/>
      <c r="B107" s="195" t="s">
        <v>233</v>
      </c>
      <c r="C107" s="195">
        <v>2510</v>
      </c>
      <c r="D107" s="195" t="s">
        <v>177</v>
      </c>
      <c r="E107" s="196">
        <v>935552.97</v>
      </c>
      <c r="F107" s="196">
        <v>821508.05</v>
      </c>
      <c r="G107" s="196">
        <v>1154583.03</v>
      </c>
      <c r="H107" s="196">
        <v>602477.99</v>
      </c>
      <c r="I107" s="195">
        <v>0</v>
      </c>
      <c r="J107" s="195">
        <v>0</v>
      </c>
      <c r="K107" s="195">
        <v>0</v>
      </c>
      <c r="L107" s="195">
        <v>0</v>
      </c>
      <c r="M107" s="196">
        <v>602477.99</v>
      </c>
      <c r="N107" s="196">
        <v>602477.99</v>
      </c>
    </row>
    <row r="108" spans="1:15" s="198" customFormat="1" hidden="1" x14ac:dyDescent="0.25">
      <c r="A108" s="194"/>
      <c r="B108" s="195" t="s">
        <v>233</v>
      </c>
      <c r="C108" s="195">
        <v>2540</v>
      </c>
      <c r="D108" s="195" t="s">
        <v>234</v>
      </c>
      <c r="E108" s="195">
        <v>941.96</v>
      </c>
      <c r="F108" s="195">
        <v>0</v>
      </c>
      <c r="G108" s="195">
        <v>0</v>
      </c>
      <c r="H108" s="195">
        <v>941.96</v>
      </c>
      <c r="I108" s="195">
        <v>0</v>
      </c>
      <c r="J108" s="195">
        <v>0</v>
      </c>
      <c r="K108" s="195">
        <v>0</v>
      </c>
      <c r="L108" s="195">
        <v>0</v>
      </c>
      <c r="M108" s="195">
        <v>941.96</v>
      </c>
      <c r="N108" s="195">
        <v>941.96</v>
      </c>
    </row>
    <row r="109" spans="1:15" s="198" customFormat="1" hidden="1" x14ac:dyDescent="0.25">
      <c r="A109" s="194"/>
      <c r="B109" s="195" t="s">
        <v>233</v>
      </c>
      <c r="C109" s="195">
        <v>2560</v>
      </c>
      <c r="D109" s="195" t="s">
        <v>179</v>
      </c>
      <c r="E109" s="196">
        <v>146153.04</v>
      </c>
      <c r="F109" s="196">
        <v>105109.41</v>
      </c>
      <c r="G109" s="196">
        <v>20114.86</v>
      </c>
      <c r="H109" s="196">
        <v>231147.59</v>
      </c>
      <c r="I109" s="196">
        <v>141220.07</v>
      </c>
      <c r="J109" s="196">
        <v>44584.12</v>
      </c>
      <c r="K109" s="196">
        <v>44584.12</v>
      </c>
      <c r="L109" s="196">
        <v>44584.12</v>
      </c>
      <c r="M109" s="196">
        <v>89927.52</v>
      </c>
      <c r="N109" s="196">
        <v>186563.47</v>
      </c>
    </row>
    <row r="110" spans="1:15" s="198" customFormat="1" hidden="1" x14ac:dyDescent="0.25">
      <c r="A110" s="194"/>
      <c r="B110" s="195" t="s">
        <v>233</v>
      </c>
      <c r="C110" s="195">
        <v>2610</v>
      </c>
      <c r="D110" s="195" t="s">
        <v>181</v>
      </c>
      <c r="E110" s="196">
        <v>5078427.96</v>
      </c>
      <c r="F110" s="196">
        <v>6239269.3300000001</v>
      </c>
      <c r="G110" s="196">
        <v>7959790.9000000004</v>
      </c>
      <c r="H110" s="196">
        <v>3357906.39</v>
      </c>
      <c r="I110" s="196">
        <v>2489615.44</v>
      </c>
      <c r="J110" s="196">
        <v>480176.66</v>
      </c>
      <c r="K110" s="196">
        <v>217813.75</v>
      </c>
      <c r="L110" s="196">
        <v>217813.75</v>
      </c>
      <c r="M110" s="196">
        <v>868290.95</v>
      </c>
      <c r="N110" s="196">
        <v>2877729.73</v>
      </c>
    </row>
    <row r="111" spans="1:15" s="198" customFormat="1" hidden="1" x14ac:dyDescent="0.25">
      <c r="A111" s="194"/>
      <c r="B111" s="195" t="s">
        <v>233</v>
      </c>
      <c r="C111" s="195">
        <v>2710</v>
      </c>
      <c r="D111" s="195" t="s">
        <v>182</v>
      </c>
      <c r="E111" s="196">
        <v>6760.32</v>
      </c>
      <c r="F111" s="195">
        <v>0</v>
      </c>
      <c r="G111" s="195">
        <v>0</v>
      </c>
      <c r="H111" s="196">
        <v>6760.32</v>
      </c>
      <c r="I111" s="195">
        <v>0</v>
      </c>
      <c r="J111" s="195">
        <v>0</v>
      </c>
      <c r="K111" s="195">
        <v>0</v>
      </c>
      <c r="L111" s="195">
        <v>0</v>
      </c>
      <c r="M111" s="196">
        <v>6760.32</v>
      </c>
      <c r="N111" s="196">
        <v>6760.32</v>
      </c>
    </row>
    <row r="112" spans="1:15" s="198" customFormat="1" hidden="1" x14ac:dyDescent="0.25">
      <c r="A112" s="194"/>
      <c r="B112" s="195" t="s">
        <v>233</v>
      </c>
      <c r="C112" s="195">
        <v>2720</v>
      </c>
      <c r="D112" s="195" t="s">
        <v>183</v>
      </c>
      <c r="E112" s="196">
        <v>154019.76</v>
      </c>
      <c r="F112" s="196">
        <v>4262.6499999999996</v>
      </c>
      <c r="G112" s="196">
        <v>4262.6499999999996</v>
      </c>
      <c r="H112" s="196">
        <v>154019.76</v>
      </c>
      <c r="I112" s="196">
        <v>38485.599999999999</v>
      </c>
      <c r="J112" s="195">
        <v>0</v>
      </c>
      <c r="K112" s="195">
        <v>0</v>
      </c>
      <c r="L112" s="195">
        <v>0</v>
      </c>
      <c r="M112" s="196">
        <v>115534.16</v>
      </c>
      <c r="N112" s="196">
        <v>154019.76</v>
      </c>
    </row>
    <row r="113" spans="1:14" s="198" customFormat="1" hidden="1" x14ac:dyDescent="0.25">
      <c r="A113" s="194"/>
      <c r="B113" s="195" t="s">
        <v>233</v>
      </c>
      <c r="C113" s="195">
        <v>2730</v>
      </c>
      <c r="D113" s="195" t="s">
        <v>184</v>
      </c>
      <c r="E113" s="195">
        <v>0</v>
      </c>
      <c r="F113" s="195">
        <v>320</v>
      </c>
      <c r="G113" s="195">
        <v>0</v>
      </c>
      <c r="H113" s="195">
        <v>320</v>
      </c>
      <c r="I113" s="195">
        <v>320</v>
      </c>
      <c r="J113" s="195">
        <v>320</v>
      </c>
      <c r="K113" s="195">
        <v>320</v>
      </c>
      <c r="L113" s="195">
        <v>320</v>
      </c>
      <c r="M113" s="195">
        <v>0</v>
      </c>
      <c r="N113" s="195">
        <v>0</v>
      </c>
    </row>
    <row r="114" spans="1:14" s="198" customFormat="1" hidden="1" x14ac:dyDescent="0.25">
      <c r="A114" s="194"/>
      <c r="B114" s="195" t="s">
        <v>233</v>
      </c>
      <c r="C114" s="195">
        <v>2740</v>
      </c>
      <c r="D114" s="195" t="s">
        <v>185</v>
      </c>
      <c r="E114" s="195">
        <v>308.52</v>
      </c>
      <c r="F114" s="195">
        <v>0</v>
      </c>
      <c r="G114" s="195">
        <v>0</v>
      </c>
      <c r="H114" s="195">
        <v>308.52</v>
      </c>
      <c r="I114" s="195">
        <v>0</v>
      </c>
      <c r="J114" s="195">
        <v>0</v>
      </c>
      <c r="K114" s="195">
        <v>0</v>
      </c>
      <c r="L114" s="195">
        <v>0</v>
      </c>
      <c r="M114" s="195">
        <v>308.52</v>
      </c>
      <c r="N114" s="195">
        <v>308.52</v>
      </c>
    </row>
    <row r="115" spans="1:14" s="198" customFormat="1" hidden="1" x14ac:dyDescent="0.25">
      <c r="A115" s="194"/>
      <c r="B115" s="195" t="s">
        <v>233</v>
      </c>
      <c r="C115" s="195">
        <v>2910</v>
      </c>
      <c r="D115" s="195" t="s">
        <v>186</v>
      </c>
      <c r="E115" s="196">
        <v>86649.48</v>
      </c>
      <c r="F115" s="196">
        <v>16940.64</v>
      </c>
      <c r="G115" s="196">
        <v>16940.64</v>
      </c>
      <c r="H115" s="196">
        <v>86649.48</v>
      </c>
      <c r="I115" s="196">
        <v>23208.74</v>
      </c>
      <c r="J115" s="195">
        <v>0</v>
      </c>
      <c r="K115" s="195">
        <v>0</v>
      </c>
      <c r="L115" s="195">
        <v>0</v>
      </c>
      <c r="M115" s="196">
        <v>63440.74</v>
      </c>
      <c r="N115" s="196">
        <v>86649.48</v>
      </c>
    </row>
    <row r="116" spans="1:14" s="198" customFormat="1" hidden="1" x14ac:dyDescent="0.25">
      <c r="A116" s="194"/>
      <c r="B116" s="195" t="s">
        <v>233</v>
      </c>
      <c r="C116" s="195">
        <v>2920</v>
      </c>
      <c r="D116" s="195" t="s">
        <v>187</v>
      </c>
      <c r="E116" s="196">
        <v>1678.68</v>
      </c>
      <c r="F116" s="195">
        <v>840.8</v>
      </c>
      <c r="G116" s="195">
        <v>840.8</v>
      </c>
      <c r="H116" s="196">
        <v>1678.68</v>
      </c>
      <c r="I116" s="195">
        <v>626.64</v>
      </c>
      <c r="J116" s="195">
        <v>626.64</v>
      </c>
      <c r="K116" s="195">
        <v>626.64</v>
      </c>
      <c r="L116" s="195">
        <v>626.64</v>
      </c>
      <c r="M116" s="196">
        <v>1052.04</v>
      </c>
      <c r="N116" s="196">
        <v>1052.04</v>
      </c>
    </row>
    <row r="117" spans="1:14" s="198" customFormat="1" hidden="1" x14ac:dyDescent="0.25">
      <c r="A117" s="194"/>
      <c r="B117" s="195" t="s">
        <v>233</v>
      </c>
      <c r="C117" s="195">
        <v>2930</v>
      </c>
      <c r="D117" s="195" t="s">
        <v>188</v>
      </c>
      <c r="E117" s="196">
        <v>2802.48</v>
      </c>
      <c r="F117" s="196">
        <v>8724.69</v>
      </c>
      <c r="G117" s="196">
        <v>2452.17</v>
      </c>
      <c r="H117" s="196">
        <v>9075</v>
      </c>
      <c r="I117" s="196">
        <v>9075</v>
      </c>
      <c r="J117" s="196">
        <v>9075</v>
      </c>
      <c r="K117" s="196">
        <v>2775</v>
      </c>
      <c r="L117" s="196">
        <v>2775</v>
      </c>
      <c r="M117" s="195">
        <v>0</v>
      </c>
      <c r="N117" s="195">
        <v>0</v>
      </c>
    </row>
    <row r="118" spans="1:14" s="198" customFormat="1" hidden="1" x14ac:dyDescent="0.25">
      <c r="A118" s="194"/>
      <c r="B118" s="195" t="s">
        <v>233</v>
      </c>
      <c r="C118" s="195">
        <v>2940</v>
      </c>
      <c r="D118" s="195" t="s">
        <v>189</v>
      </c>
      <c r="E118" s="195">
        <v>0</v>
      </c>
      <c r="F118" s="195">
        <v>336.21</v>
      </c>
      <c r="G118" s="195">
        <v>0</v>
      </c>
      <c r="H118" s="195">
        <v>336.21</v>
      </c>
      <c r="I118" s="195">
        <v>336.21</v>
      </c>
      <c r="J118" s="195">
        <v>336.21</v>
      </c>
      <c r="K118" s="195">
        <v>336.21</v>
      </c>
      <c r="L118" s="195">
        <v>336.21</v>
      </c>
      <c r="M118" s="195">
        <v>0</v>
      </c>
      <c r="N118" s="195">
        <v>0</v>
      </c>
    </row>
    <row r="119" spans="1:14" s="198" customFormat="1" hidden="1" x14ac:dyDescent="0.25">
      <c r="A119" s="194"/>
      <c r="B119" s="195" t="s">
        <v>233</v>
      </c>
      <c r="C119" s="195">
        <v>2960</v>
      </c>
      <c r="D119" s="195" t="s">
        <v>190</v>
      </c>
      <c r="E119" s="196">
        <v>77682.960000000006</v>
      </c>
      <c r="F119" s="195">
        <v>0</v>
      </c>
      <c r="G119" s="195">
        <v>0</v>
      </c>
      <c r="H119" s="196">
        <v>77682.960000000006</v>
      </c>
      <c r="I119" s="196">
        <v>5947.15</v>
      </c>
      <c r="J119" s="196">
        <v>5947.15</v>
      </c>
      <c r="K119" s="196">
        <v>2617.15</v>
      </c>
      <c r="L119" s="196">
        <v>2617.15</v>
      </c>
      <c r="M119" s="196">
        <v>71735.81</v>
      </c>
      <c r="N119" s="196">
        <v>71735.81</v>
      </c>
    </row>
    <row r="120" spans="1:14" s="198" customFormat="1" hidden="1" x14ac:dyDescent="0.25">
      <c r="A120" s="194"/>
      <c r="B120" s="195" t="s">
        <v>233</v>
      </c>
      <c r="C120" s="195">
        <v>2980</v>
      </c>
      <c r="D120" s="195" t="s">
        <v>191</v>
      </c>
      <c r="E120" s="196">
        <v>119479.92</v>
      </c>
      <c r="F120" s="195">
        <v>0</v>
      </c>
      <c r="G120" s="195">
        <v>0</v>
      </c>
      <c r="H120" s="196">
        <v>119479.92</v>
      </c>
      <c r="I120" s="195">
        <v>0</v>
      </c>
      <c r="J120" s="195">
        <v>0</v>
      </c>
      <c r="K120" s="195">
        <v>0</v>
      </c>
      <c r="L120" s="195">
        <v>0</v>
      </c>
      <c r="M120" s="196">
        <v>119479.92</v>
      </c>
      <c r="N120" s="196">
        <v>119479.92</v>
      </c>
    </row>
    <row r="121" spans="1:14" s="198" customFormat="1" hidden="1" x14ac:dyDescent="0.25">
      <c r="A121" s="194"/>
      <c r="B121" s="195" t="s">
        <v>233</v>
      </c>
      <c r="C121" s="195">
        <v>3230</v>
      </c>
      <c r="D121" s="195" t="s">
        <v>198</v>
      </c>
      <c r="E121" s="196">
        <v>61026</v>
      </c>
      <c r="F121" s="196">
        <v>46417.71</v>
      </c>
      <c r="G121" s="196">
        <v>47143.26</v>
      </c>
      <c r="H121" s="196">
        <v>60300.45</v>
      </c>
      <c r="I121" s="196">
        <v>7077.84</v>
      </c>
      <c r="J121" s="196">
        <v>6401.12</v>
      </c>
      <c r="K121" s="196">
        <v>3345.76</v>
      </c>
      <c r="L121" s="196">
        <v>3345.76</v>
      </c>
      <c r="M121" s="196">
        <v>53222.61</v>
      </c>
      <c r="N121" s="196">
        <v>53899.33</v>
      </c>
    </row>
    <row r="122" spans="1:14" s="198" customFormat="1" hidden="1" x14ac:dyDescent="0.25">
      <c r="A122" s="194"/>
      <c r="B122" s="195" t="s">
        <v>233</v>
      </c>
      <c r="C122" s="195">
        <v>3250</v>
      </c>
      <c r="D122" s="195" t="s">
        <v>199</v>
      </c>
      <c r="E122" s="196">
        <v>860050.92</v>
      </c>
      <c r="F122" s="196">
        <v>626329.09</v>
      </c>
      <c r="G122" s="196">
        <v>667095.49</v>
      </c>
      <c r="H122" s="196">
        <v>819284.52</v>
      </c>
      <c r="I122" s="196">
        <v>370000</v>
      </c>
      <c r="J122" s="195">
        <v>0</v>
      </c>
      <c r="K122" s="195">
        <v>0</v>
      </c>
      <c r="L122" s="195">
        <v>0</v>
      </c>
      <c r="M122" s="196">
        <v>449284.52</v>
      </c>
      <c r="N122" s="196">
        <v>819284.52</v>
      </c>
    </row>
    <row r="123" spans="1:14" s="198" customFormat="1" hidden="1" x14ac:dyDescent="0.25">
      <c r="A123" s="194"/>
      <c r="B123" s="195" t="s">
        <v>233</v>
      </c>
      <c r="C123" s="195">
        <v>3260</v>
      </c>
      <c r="D123" s="195" t="s">
        <v>200</v>
      </c>
      <c r="E123" s="196">
        <v>6517317.7199999997</v>
      </c>
      <c r="F123" s="196">
        <v>9241423.9100000001</v>
      </c>
      <c r="G123" s="196">
        <v>12491525.630000001</v>
      </c>
      <c r="H123" s="196">
        <v>3267216</v>
      </c>
      <c r="I123" s="196">
        <v>3267216</v>
      </c>
      <c r="J123" s="196">
        <v>544536</v>
      </c>
      <c r="K123" s="196">
        <v>202948.06</v>
      </c>
      <c r="L123" s="196">
        <v>202948.06</v>
      </c>
      <c r="M123" s="195">
        <v>0</v>
      </c>
      <c r="N123" s="196">
        <v>2722680</v>
      </c>
    </row>
    <row r="124" spans="1:14" s="198" customFormat="1" hidden="1" x14ac:dyDescent="0.25">
      <c r="A124" s="194"/>
      <c r="B124" s="195" t="s">
        <v>233</v>
      </c>
      <c r="C124" s="195">
        <v>3360</v>
      </c>
      <c r="D124" s="195" t="s">
        <v>202</v>
      </c>
      <c r="E124" s="195">
        <v>237.48</v>
      </c>
      <c r="F124" s="195">
        <v>0</v>
      </c>
      <c r="G124" s="195">
        <v>0</v>
      </c>
      <c r="H124" s="195">
        <v>237.48</v>
      </c>
      <c r="I124" s="195">
        <v>0</v>
      </c>
      <c r="J124" s="195">
        <v>0</v>
      </c>
      <c r="K124" s="195">
        <v>0</v>
      </c>
      <c r="L124" s="195">
        <v>0</v>
      </c>
      <c r="M124" s="195">
        <v>237.48</v>
      </c>
      <c r="N124" s="195">
        <v>237.48</v>
      </c>
    </row>
    <row r="125" spans="1:14" s="198" customFormat="1" hidden="1" x14ac:dyDescent="0.25">
      <c r="A125" s="194"/>
      <c r="B125" s="195" t="s">
        <v>233</v>
      </c>
      <c r="C125" s="195">
        <v>3380</v>
      </c>
      <c r="D125" s="195" t="s">
        <v>203</v>
      </c>
      <c r="E125" s="195">
        <v>0</v>
      </c>
      <c r="F125" s="196">
        <v>18480</v>
      </c>
      <c r="G125" s="195">
        <v>0</v>
      </c>
      <c r="H125" s="196">
        <v>18480</v>
      </c>
      <c r="I125" s="196">
        <v>18480</v>
      </c>
      <c r="J125" s="196">
        <v>18480</v>
      </c>
      <c r="K125" s="195">
        <v>0</v>
      </c>
      <c r="L125" s="195">
        <v>0</v>
      </c>
      <c r="M125" s="195">
        <v>0</v>
      </c>
      <c r="N125" s="195">
        <v>0</v>
      </c>
    </row>
    <row r="126" spans="1:14" s="198" customFormat="1" hidden="1" x14ac:dyDescent="0.25">
      <c r="A126" s="194"/>
      <c r="B126" s="195" t="s">
        <v>233</v>
      </c>
      <c r="C126" s="195">
        <v>3390</v>
      </c>
      <c r="D126" s="195" t="s">
        <v>204</v>
      </c>
      <c r="E126" s="196">
        <v>2971473.03</v>
      </c>
      <c r="F126" s="196">
        <v>3056925.26</v>
      </c>
      <c r="G126" s="196">
        <v>2723850.28</v>
      </c>
      <c r="H126" s="196">
        <v>3304548.01</v>
      </c>
      <c r="I126" s="196">
        <v>3304548</v>
      </c>
      <c r="J126" s="196">
        <v>550758</v>
      </c>
      <c r="K126" s="195">
        <v>0</v>
      </c>
      <c r="L126" s="195">
        <v>0</v>
      </c>
      <c r="M126" s="195">
        <v>0.01</v>
      </c>
      <c r="N126" s="196">
        <v>2753790.01</v>
      </c>
    </row>
    <row r="127" spans="1:14" s="198" customFormat="1" hidden="1" x14ac:dyDescent="0.25">
      <c r="A127" s="194"/>
      <c r="B127" s="195" t="s">
        <v>233</v>
      </c>
      <c r="C127" s="195">
        <v>3450</v>
      </c>
      <c r="D127" s="195" t="s">
        <v>205</v>
      </c>
      <c r="E127" s="195">
        <v>0</v>
      </c>
      <c r="F127" s="196">
        <v>269908.94</v>
      </c>
      <c r="G127" s="195">
        <v>0</v>
      </c>
      <c r="H127" s="196">
        <v>269908.94</v>
      </c>
      <c r="I127" s="196">
        <v>269908.94</v>
      </c>
      <c r="J127" s="196">
        <v>269908.94</v>
      </c>
      <c r="K127" s="196">
        <v>269908.94</v>
      </c>
      <c r="L127" s="196">
        <v>269908.94</v>
      </c>
      <c r="M127" s="195">
        <v>0</v>
      </c>
      <c r="N127" s="195">
        <v>0</v>
      </c>
    </row>
    <row r="128" spans="1:14" s="198" customFormat="1" hidden="1" x14ac:dyDescent="0.25">
      <c r="A128" s="194"/>
      <c r="B128" s="195" t="s">
        <v>233</v>
      </c>
      <c r="C128" s="195">
        <v>3510</v>
      </c>
      <c r="D128" s="195" t="s">
        <v>208</v>
      </c>
      <c r="E128" s="195">
        <v>0</v>
      </c>
      <c r="F128" s="195">
        <v>150</v>
      </c>
      <c r="G128" s="195">
        <v>0</v>
      </c>
      <c r="H128" s="195">
        <v>150</v>
      </c>
      <c r="I128" s="195">
        <v>150</v>
      </c>
      <c r="J128" s="195">
        <v>150</v>
      </c>
      <c r="K128" s="195">
        <v>150</v>
      </c>
      <c r="L128" s="195">
        <v>150</v>
      </c>
      <c r="M128" s="195">
        <v>0</v>
      </c>
      <c r="N128" s="195">
        <v>0</v>
      </c>
    </row>
    <row r="129" spans="1:14" s="198" customFormat="1" hidden="1" x14ac:dyDescent="0.25">
      <c r="A129" s="194"/>
      <c r="B129" s="195" t="s">
        <v>233</v>
      </c>
      <c r="C129" s="195">
        <v>3520</v>
      </c>
      <c r="D129" s="195" t="s">
        <v>209</v>
      </c>
      <c r="E129" s="196">
        <v>4092.72</v>
      </c>
      <c r="F129" s="195">
        <v>0</v>
      </c>
      <c r="G129" s="195">
        <v>0</v>
      </c>
      <c r="H129" s="196">
        <v>4092.72</v>
      </c>
      <c r="I129" s="195">
        <v>0</v>
      </c>
      <c r="J129" s="195">
        <v>0</v>
      </c>
      <c r="K129" s="195">
        <v>0</v>
      </c>
      <c r="L129" s="195">
        <v>0</v>
      </c>
      <c r="M129" s="196">
        <v>4092.72</v>
      </c>
      <c r="N129" s="196">
        <v>4092.72</v>
      </c>
    </row>
    <row r="130" spans="1:14" s="198" customFormat="1" hidden="1" x14ac:dyDescent="0.25">
      <c r="A130" s="194"/>
      <c r="B130" s="195" t="s">
        <v>233</v>
      </c>
      <c r="C130" s="195">
        <v>3550</v>
      </c>
      <c r="D130" s="195" t="s">
        <v>210</v>
      </c>
      <c r="E130" s="196">
        <v>1232906.04</v>
      </c>
      <c r="F130" s="196">
        <v>31881.439999999999</v>
      </c>
      <c r="G130" s="196">
        <v>77343.19</v>
      </c>
      <c r="H130" s="196">
        <v>1187444.29</v>
      </c>
      <c r="I130" s="196">
        <v>94355.24</v>
      </c>
      <c r="J130" s="196">
        <v>94355.24</v>
      </c>
      <c r="K130" s="196">
        <v>18268</v>
      </c>
      <c r="L130" s="196">
        <v>18268</v>
      </c>
      <c r="M130" s="196">
        <v>1093089.05</v>
      </c>
      <c r="N130" s="196">
        <v>1093089.05</v>
      </c>
    </row>
    <row r="131" spans="1:14" s="198" customFormat="1" hidden="1" x14ac:dyDescent="0.25">
      <c r="A131" s="194"/>
      <c r="B131" s="195" t="s">
        <v>233</v>
      </c>
      <c r="C131" s="195">
        <v>3570</v>
      </c>
      <c r="D131" s="195" t="s">
        <v>211</v>
      </c>
      <c r="E131" s="196">
        <v>6959.88</v>
      </c>
      <c r="F131" s="196">
        <v>2440.02</v>
      </c>
      <c r="G131" s="196">
        <v>2440.02</v>
      </c>
      <c r="H131" s="196">
        <v>6959.88</v>
      </c>
      <c r="I131" s="196">
        <v>3600</v>
      </c>
      <c r="J131" s="195">
        <v>0</v>
      </c>
      <c r="K131" s="195">
        <v>0</v>
      </c>
      <c r="L131" s="195">
        <v>0</v>
      </c>
      <c r="M131" s="196">
        <v>3359.88</v>
      </c>
      <c r="N131" s="196">
        <v>6959.88</v>
      </c>
    </row>
    <row r="132" spans="1:14" s="198" customFormat="1" hidden="1" x14ac:dyDescent="0.25">
      <c r="A132" s="194"/>
      <c r="B132" s="195" t="s">
        <v>233</v>
      </c>
      <c r="C132" s="195">
        <v>3580</v>
      </c>
      <c r="D132" s="195" t="s">
        <v>212</v>
      </c>
      <c r="E132" s="196">
        <v>3041465.8</v>
      </c>
      <c r="F132" s="196">
        <v>4129716.52</v>
      </c>
      <c r="G132" s="196">
        <v>2531375.92</v>
      </c>
      <c r="H132" s="196">
        <v>4639806.4000000004</v>
      </c>
      <c r="I132" s="196">
        <v>1707687.68</v>
      </c>
      <c r="J132" s="195">
        <v>0</v>
      </c>
      <c r="K132" s="195">
        <v>0</v>
      </c>
      <c r="L132" s="195">
        <v>0</v>
      </c>
      <c r="M132" s="196">
        <v>2932118.72</v>
      </c>
      <c r="N132" s="196">
        <v>4639806.4000000004</v>
      </c>
    </row>
    <row r="133" spans="1:14" s="198" customFormat="1" hidden="1" x14ac:dyDescent="0.25">
      <c r="A133" s="194"/>
      <c r="B133" s="195" t="s">
        <v>233</v>
      </c>
      <c r="C133" s="195">
        <v>3920</v>
      </c>
      <c r="D133" s="195" t="s">
        <v>215</v>
      </c>
      <c r="E133" s="196">
        <v>30710485.84</v>
      </c>
      <c r="F133" s="196">
        <v>27342164.07</v>
      </c>
      <c r="G133" s="196">
        <v>27342164.07</v>
      </c>
      <c r="H133" s="196">
        <v>30710485.84</v>
      </c>
      <c r="I133" s="196">
        <v>6407600</v>
      </c>
      <c r="J133" s="196">
        <v>6407600</v>
      </c>
      <c r="K133" s="195">
        <v>0</v>
      </c>
      <c r="L133" s="195">
        <v>0</v>
      </c>
      <c r="M133" s="196">
        <v>24302885.84</v>
      </c>
      <c r="N133" s="196">
        <v>24302885.84</v>
      </c>
    </row>
    <row r="134" spans="1:14" s="198" customFormat="1" hidden="1" x14ac:dyDescent="0.25">
      <c r="A134" s="194"/>
      <c r="B134" s="195" t="s">
        <v>233</v>
      </c>
      <c r="C134" s="195">
        <v>3940</v>
      </c>
      <c r="D134" s="195" t="s">
        <v>216</v>
      </c>
      <c r="E134" s="195">
        <v>0</v>
      </c>
      <c r="F134" s="196">
        <v>64691.17</v>
      </c>
      <c r="G134" s="195">
        <v>0</v>
      </c>
      <c r="H134" s="196">
        <v>64691.17</v>
      </c>
      <c r="I134" s="196">
        <v>60140.23</v>
      </c>
      <c r="J134" s="196">
        <v>60140.23</v>
      </c>
      <c r="K134" s="196">
        <v>57390.96</v>
      </c>
      <c r="L134" s="196">
        <v>57390.96</v>
      </c>
      <c r="M134" s="196">
        <v>4550.9399999999996</v>
      </c>
      <c r="N134" s="196">
        <v>4550.9399999999996</v>
      </c>
    </row>
    <row r="135" spans="1:14" s="198" customFormat="1" hidden="1" x14ac:dyDescent="0.25">
      <c r="A135" s="194"/>
      <c r="B135" s="195" t="s">
        <v>233</v>
      </c>
      <c r="C135" s="195">
        <v>3950</v>
      </c>
      <c r="D135" s="195" t="s">
        <v>217</v>
      </c>
      <c r="E135" s="196">
        <v>7429.56</v>
      </c>
      <c r="F135" s="195">
        <v>0</v>
      </c>
      <c r="G135" s="195">
        <v>0</v>
      </c>
      <c r="H135" s="196">
        <v>7429.56</v>
      </c>
      <c r="I135" s="195">
        <v>0</v>
      </c>
      <c r="J135" s="195">
        <v>0</v>
      </c>
      <c r="K135" s="195">
        <v>0</v>
      </c>
      <c r="L135" s="195">
        <v>0</v>
      </c>
      <c r="M135" s="196">
        <v>7429.56</v>
      </c>
      <c r="N135" s="196">
        <v>7429.56</v>
      </c>
    </row>
    <row r="136" spans="1:14" s="198" customFormat="1" hidden="1" x14ac:dyDescent="0.25">
      <c r="A136" s="194"/>
      <c r="B136" s="195" t="s">
        <v>233</v>
      </c>
      <c r="C136" s="195">
        <v>3980</v>
      </c>
      <c r="D136" s="195" t="s">
        <v>218</v>
      </c>
      <c r="E136" s="196">
        <v>172110.72</v>
      </c>
      <c r="F136" s="196">
        <v>12770.03</v>
      </c>
      <c r="G136" s="196">
        <v>7079.11</v>
      </c>
      <c r="H136" s="196">
        <v>177801.64</v>
      </c>
      <c r="I136" s="196">
        <v>55644.639999999999</v>
      </c>
      <c r="J136" s="196">
        <v>41687.79</v>
      </c>
      <c r="K136" s="196">
        <v>13048.02</v>
      </c>
      <c r="L136" s="196">
        <v>13048.02</v>
      </c>
      <c r="M136" s="196">
        <v>122157</v>
      </c>
      <c r="N136" s="196">
        <v>136113.85</v>
      </c>
    </row>
    <row r="137" spans="1:14" s="198" customFormat="1" hidden="1" x14ac:dyDescent="0.25">
      <c r="A137" s="194"/>
      <c r="B137" s="195" t="s">
        <v>233</v>
      </c>
      <c r="C137" s="195">
        <v>3990</v>
      </c>
      <c r="D137" s="195" t="s">
        <v>219</v>
      </c>
      <c r="E137" s="196">
        <v>40043923.399999999</v>
      </c>
      <c r="F137" s="196">
        <v>27399745.050000001</v>
      </c>
      <c r="G137" s="196">
        <v>25123409.02</v>
      </c>
      <c r="H137" s="196">
        <v>42320259.43</v>
      </c>
      <c r="I137" s="196">
        <v>34873448.560000002</v>
      </c>
      <c r="J137" s="196">
        <v>5854225.7999999998</v>
      </c>
      <c r="K137" s="196">
        <v>3019725.8</v>
      </c>
      <c r="L137" s="196">
        <v>3019725.8</v>
      </c>
      <c r="M137" s="196">
        <v>7446810.8700000001</v>
      </c>
      <c r="N137" s="196">
        <v>36466033.630000003</v>
      </c>
    </row>
    <row r="138" spans="1:14" s="198" customFormat="1" hidden="1" x14ac:dyDescent="0.25">
      <c r="A138" s="194"/>
      <c r="B138" s="195" t="s">
        <v>233</v>
      </c>
      <c r="C138" s="195">
        <v>5110</v>
      </c>
      <c r="D138" s="195" t="s">
        <v>220</v>
      </c>
      <c r="E138" s="195">
        <v>0</v>
      </c>
      <c r="F138" s="196">
        <v>8900</v>
      </c>
      <c r="G138" s="195">
        <v>0</v>
      </c>
      <c r="H138" s="196">
        <v>8900</v>
      </c>
      <c r="I138" s="196">
        <v>8900</v>
      </c>
      <c r="J138" s="196">
        <v>8900</v>
      </c>
      <c r="K138" s="195">
        <v>0</v>
      </c>
      <c r="L138" s="195">
        <v>0</v>
      </c>
      <c r="M138" s="195">
        <v>0</v>
      </c>
      <c r="N138" s="195">
        <v>0</v>
      </c>
    </row>
    <row r="139" spans="1:14" s="198" customFormat="1" hidden="1" x14ac:dyDescent="0.25">
      <c r="A139" s="194"/>
      <c r="B139" s="195" t="s">
        <v>233</v>
      </c>
      <c r="C139" s="195">
        <v>5230</v>
      </c>
      <c r="D139" s="195" t="s">
        <v>235</v>
      </c>
      <c r="E139" s="196">
        <v>242451.36</v>
      </c>
      <c r="F139" s="195">
        <v>0</v>
      </c>
      <c r="G139" s="195">
        <v>0</v>
      </c>
      <c r="H139" s="196">
        <v>242451.36</v>
      </c>
      <c r="I139" s="195">
        <v>0</v>
      </c>
      <c r="J139" s="195">
        <v>0</v>
      </c>
      <c r="K139" s="195">
        <v>0</v>
      </c>
      <c r="L139" s="195">
        <v>0</v>
      </c>
      <c r="M139" s="196">
        <v>242451.36</v>
      </c>
      <c r="N139" s="196">
        <v>242451.36</v>
      </c>
    </row>
    <row r="140" spans="1:14" s="198" customFormat="1" hidden="1" x14ac:dyDescent="0.25">
      <c r="A140" s="194"/>
      <c r="B140" s="195" t="s">
        <v>233</v>
      </c>
      <c r="C140" s="195">
        <v>8520</v>
      </c>
      <c r="D140" s="195" t="s">
        <v>236</v>
      </c>
      <c r="E140" s="196">
        <v>2291161.58</v>
      </c>
      <c r="F140" s="195">
        <v>0</v>
      </c>
      <c r="G140" s="195">
        <v>0</v>
      </c>
      <c r="H140" s="196">
        <v>2291161.58</v>
      </c>
      <c r="I140" s="195">
        <v>0</v>
      </c>
      <c r="J140" s="195">
        <v>0</v>
      </c>
      <c r="K140" s="195">
        <v>0</v>
      </c>
      <c r="L140" s="195">
        <v>0</v>
      </c>
      <c r="M140" s="196">
        <v>2291161.58</v>
      </c>
      <c r="N140" s="196">
        <v>2291161.58</v>
      </c>
    </row>
    <row r="141" spans="1:14" s="231" customFormat="1" hidden="1" x14ac:dyDescent="0.25">
      <c r="A141" s="226" t="s">
        <v>336</v>
      </c>
      <c r="B141" s="227" t="s">
        <v>237</v>
      </c>
      <c r="C141" s="227">
        <v>1130</v>
      </c>
      <c r="D141" s="228" t="s">
        <v>148</v>
      </c>
      <c r="E141" s="229">
        <v>25180053.239999998</v>
      </c>
      <c r="F141" s="229">
        <v>14194371.199999999</v>
      </c>
      <c r="G141" s="229">
        <v>14371400.550000001</v>
      </c>
      <c r="H141" s="229">
        <v>25003023.890000001</v>
      </c>
      <c r="I141" s="229">
        <v>20282217.93</v>
      </c>
      <c r="J141" s="230">
        <v>5370328.2699999996</v>
      </c>
      <c r="K141" s="229">
        <v>5370328.2699999996</v>
      </c>
      <c r="L141" s="229">
        <v>5370328.2699999996</v>
      </c>
      <c r="M141" s="229">
        <v>4720805.96</v>
      </c>
      <c r="N141" s="229">
        <v>19632695.620000001</v>
      </c>
    </row>
    <row r="142" spans="1:14" s="231" customFormat="1" hidden="1" x14ac:dyDescent="0.25">
      <c r="A142" s="226" t="s">
        <v>336</v>
      </c>
      <c r="B142" s="227" t="s">
        <v>237</v>
      </c>
      <c r="C142" s="227">
        <v>1210</v>
      </c>
      <c r="D142" s="228" t="s">
        <v>149</v>
      </c>
      <c r="E142" s="229">
        <v>12975586.800000001</v>
      </c>
      <c r="F142" s="229">
        <v>14110.01</v>
      </c>
      <c r="G142" s="229">
        <v>41455.82</v>
      </c>
      <c r="H142" s="229">
        <v>12948240.99</v>
      </c>
      <c r="I142" s="229">
        <v>3230660.9</v>
      </c>
      <c r="J142" s="230">
        <v>2498607.5</v>
      </c>
      <c r="K142" s="229">
        <v>2498607.5</v>
      </c>
      <c r="L142" s="229">
        <v>2498607.5</v>
      </c>
      <c r="M142" s="229">
        <v>9717580.0899999999</v>
      </c>
      <c r="N142" s="229">
        <v>10449633.49</v>
      </c>
    </row>
    <row r="143" spans="1:14" s="231" customFormat="1" hidden="1" x14ac:dyDescent="0.25">
      <c r="A143" s="226" t="s">
        <v>336</v>
      </c>
      <c r="B143" s="227" t="s">
        <v>237</v>
      </c>
      <c r="C143" s="227">
        <v>1220</v>
      </c>
      <c r="D143" s="228" t="s">
        <v>150</v>
      </c>
      <c r="E143" s="229">
        <v>1335969.8400000001</v>
      </c>
      <c r="F143" s="229">
        <v>24625.09</v>
      </c>
      <c r="G143" s="229">
        <v>37693.800000000003</v>
      </c>
      <c r="H143" s="229">
        <v>1322901.1299999999</v>
      </c>
      <c r="I143" s="229">
        <v>342395.87</v>
      </c>
      <c r="J143" s="230">
        <v>236163.27</v>
      </c>
      <c r="K143" s="229">
        <v>22859.82</v>
      </c>
      <c r="L143" s="229">
        <v>22859.82</v>
      </c>
      <c r="M143" s="229">
        <v>980505.26</v>
      </c>
      <c r="N143" s="229">
        <v>1086737.8600000001</v>
      </c>
    </row>
    <row r="144" spans="1:14" s="231" customFormat="1" hidden="1" x14ac:dyDescent="0.25">
      <c r="A144" s="226" t="s">
        <v>336</v>
      </c>
      <c r="B144" s="227" t="s">
        <v>237</v>
      </c>
      <c r="C144" s="227">
        <v>1230</v>
      </c>
      <c r="D144" s="228" t="s">
        <v>151</v>
      </c>
      <c r="E144" s="229">
        <v>11252.16</v>
      </c>
      <c r="F144" s="227">
        <v>0</v>
      </c>
      <c r="G144" s="227">
        <v>0</v>
      </c>
      <c r="H144" s="229">
        <v>11252.16</v>
      </c>
      <c r="I144" s="229">
        <v>2813.04</v>
      </c>
      <c r="J144" s="232">
        <v>0</v>
      </c>
      <c r="K144" s="227">
        <v>0</v>
      </c>
      <c r="L144" s="227">
        <v>0</v>
      </c>
      <c r="M144" s="229">
        <v>8439.1200000000008</v>
      </c>
      <c r="N144" s="229">
        <v>11252.16</v>
      </c>
    </row>
    <row r="145" spans="1:15" s="231" customFormat="1" hidden="1" x14ac:dyDescent="0.25">
      <c r="A145" s="226" t="s">
        <v>336</v>
      </c>
      <c r="B145" s="227" t="s">
        <v>237</v>
      </c>
      <c r="C145" s="227">
        <v>1310</v>
      </c>
      <c r="D145" s="228" t="s">
        <v>152</v>
      </c>
      <c r="E145" s="229">
        <v>969136.32</v>
      </c>
      <c r="F145" s="229">
        <v>19223.8</v>
      </c>
      <c r="G145" s="229">
        <v>19223.8</v>
      </c>
      <c r="H145" s="229">
        <v>969136.32</v>
      </c>
      <c r="I145" s="229">
        <v>261507.88</v>
      </c>
      <c r="J145" s="230">
        <v>226676.64</v>
      </c>
      <c r="K145" s="229">
        <v>226676.64</v>
      </c>
      <c r="L145" s="229">
        <v>226676.64</v>
      </c>
      <c r="M145" s="229">
        <v>707628.44</v>
      </c>
      <c r="N145" s="229">
        <v>742459.68</v>
      </c>
    </row>
    <row r="146" spans="1:15" s="231" customFormat="1" ht="24" hidden="1" x14ac:dyDescent="0.25">
      <c r="A146" s="226" t="s">
        <v>336</v>
      </c>
      <c r="B146" s="227" t="s">
        <v>237</v>
      </c>
      <c r="C146" s="227">
        <v>1320</v>
      </c>
      <c r="D146" s="228" t="s">
        <v>153</v>
      </c>
      <c r="E146" s="229">
        <v>5270457.12</v>
      </c>
      <c r="F146" s="229">
        <v>118743.03999999999</v>
      </c>
      <c r="G146" s="229">
        <v>119564.56</v>
      </c>
      <c r="H146" s="229">
        <v>5269635.5999999996</v>
      </c>
      <c r="I146" s="229">
        <v>1435535.8</v>
      </c>
      <c r="J146" s="230">
        <v>1259950.46</v>
      </c>
      <c r="K146" s="229">
        <v>1842.25</v>
      </c>
      <c r="L146" s="229">
        <v>1842.25</v>
      </c>
      <c r="M146" s="229">
        <v>3834099.8</v>
      </c>
      <c r="N146" s="229">
        <v>4009685.14</v>
      </c>
    </row>
    <row r="147" spans="1:15" s="231" customFormat="1" hidden="1" x14ac:dyDescent="0.25">
      <c r="A147" s="226" t="s">
        <v>336</v>
      </c>
      <c r="B147" s="227" t="s">
        <v>237</v>
      </c>
      <c r="C147" s="227">
        <v>1330</v>
      </c>
      <c r="D147" s="228" t="s">
        <v>154</v>
      </c>
      <c r="E147" s="229">
        <v>3821274.96</v>
      </c>
      <c r="F147" s="229">
        <v>34087.599999999999</v>
      </c>
      <c r="G147" s="229">
        <v>34087.599999999999</v>
      </c>
      <c r="H147" s="229">
        <v>3821274.96</v>
      </c>
      <c r="I147" s="229">
        <v>989406.34</v>
      </c>
      <c r="J147" s="230">
        <v>436706.69</v>
      </c>
      <c r="K147" s="229">
        <v>436706.69</v>
      </c>
      <c r="L147" s="229">
        <v>436706.69</v>
      </c>
      <c r="M147" s="229">
        <v>2831868.62</v>
      </c>
      <c r="N147" s="229">
        <v>3384568.27</v>
      </c>
    </row>
    <row r="148" spans="1:15" s="231" customFormat="1" hidden="1" x14ac:dyDescent="0.25">
      <c r="A148" s="226" t="s">
        <v>336</v>
      </c>
      <c r="B148" s="227" t="s">
        <v>237</v>
      </c>
      <c r="C148" s="227">
        <v>1440</v>
      </c>
      <c r="D148" s="228" t="s">
        <v>155</v>
      </c>
      <c r="E148" s="227">
        <v>0</v>
      </c>
      <c r="F148" s="229">
        <v>462610.56</v>
      </c>
      <c r="G148" s="227">
        <v>0</v>
      </c>
      <c r="H148" s="229">
        <v>462610.56</v>
      </c>
      <c r="I148" s="229">
        <v>462610.56</v>
      </c>
      <c r="J148" s="230">
        <v>462610.56</v>
      </c>
      <c r="K148" s="229">
        <v>462610.56</v>
      </c>
      <c r="L148" s="229">
        <v>462610.56</v>
      </c>
      <c r="M148" s="227">
        <v>0</v>
      </c>
      <c r="N148" s="227">
        <v>0</v>
      </c>
    </row>
    <row r="149" spans="1:15" s="231" customFormat="1" hidden="1" x14ac:dyDescent="0.25">
      <c r="A149" s="226" t="s">
        <v>336</v>
      </c>
      <c r="B149" s="227" t="s">
        <v>237</v>
      </c>
      <c r="C149" s="227">
        <v>1510</v>
      </c>
      <c r="D149" s="228" t="s">
        <v>156</v>
      </c>
      <c r="E149" s="229">
        <v>161323.44</v>
      </c>
      <c r="F149" s="229">
        <v>11211.63</v>
      </c>
      <c r="G149" s="229">
        <v>11211.63</v>
      </c>
      <c r="H149" s="229">
        <v>161323.44</v>
      </c>
      <c r="I149" s="229">
        <v>51542.49</v>
      </c>
      <c r="J149" s="230">
        <v>51121.5</v>
      </c>
      <c r="K149" s="229">
        <v>34167.5</v>
      </c>
      <c r="L149" s="229">
        <v>34167.5</v>
      </c>
      <c r="M149" s="229">
        <v>109780.95</v>
      </c>
      <c r="N149" s="229">
        <v>110201.94</v>
      </c>
    </row>
    <row r="150" spans="1:15" s="231" customFormat="1" hidden="1" x14ac:dyDescent="0.25">
      <c r="A150" s="226" t="s">
        <v>336</v>
      </c>
      <c r="B150" s="227" t="s">
        <v>237</v>
      </c>
      <c r="C150" s="227">
        <v>1530</v>
      </c>
      <c r="D150" s="228" t="s">
        <v>158</v>
      </c>
      <c r="E150" s="229">
        <v>3767.88</v>
      </c>
      <c r="F150" s="227">
        <v>0</v>
      </c>
      <c r="G150" s="227">
        <v>0</v>
      </c>
      <c r="H150" s="229">
        <v>3767.88</v>
      </c>
      <c r="I150" s="227">
        <v>941.97</v>
      </c>
      <c r="J150" s="232">
        <v>0</v>
      </c>
      <c r="K150" s="227">
        <v>0</v>
      </c>
      <c r="L150" s="227">
        <v>0</v>
      </c>
      <c r="M150" s="229">
        <v>2825.91</v>
      </c>
      <c r="N150" s="229">
        <v>3767.88</v>
      </c>
    </row>
    <row r="151" spans="1:15" s="231" customFormat="1" hidden="1" x14ac:dyDescent="0.25">
      <c r="A151" s="226" t="s">
        <v>336</v>
      </c>
      <c r="B151" s="227" t="s">
        <v>237</v>
      </c>
      <c r="C151" s="227">
        <v>1540</v>
      </c>
      <c r="D151" s="228" t="s">
        <v>159</v>
      </c>
      <c r="E151" s="229">
        <v>8490399.9600000009</v>
      </c>
      <c r="F151" s="229">
        <v>14082542.369999999</v>
      </c>
      <c r="G151" s="229">
        <v>82628.23</v>
      </c>
      <c r="H151" s="229">
        <v>22490314.100000001</v>
      </c>
      <c r="I151" s="229">
        <v>16155818.970000001</v>
      </c>
      <c r="J151" s="230">
        <v>4858994.12</v>
      </c>
      <c r="K151" s="229">
        <v>2482721.63</v>
      </c>
      <c r="L151" s="229">
        <v>2482721.63</v>
      </c>
      <c r="M151" s="229">
        <v>6334495.1299999999</v>
      </c>
      <c r="N151" s="229">
        <v>17631319.98</v>
      </c>
      <c r="O151" s="233"/>
    </row>
    <row r="152" spans="1:15" s="231" customFormat="1" hidden="1" x14ac:dyDescent="0.25">
      <c r="A152" s="226" t="s">
        <v>336</v>
      </c>
      <c r="B152" s="227" t="s">
        <v>237</v>
      </c>
      <c r="C152" s="227">
        <v>1590</v>
      </c>
      <c r="D152" s="228" t="s">
        <v>160</v>
      </c>
      <c r="E152" s="229">
        <v>4966.8</v>
      </c>
      <c r="F152" s="227">
        <v>195.6</v>
      </c>
      <c r="G152" s="227">
        <v>195.6</v>
      </c>
      <c r="H152" s="229">
        <v>4966.8</v>
      </c>
      <c r="I152" s="229">
        <v>1437.3</v>
      </c>
      <c r="J152" s="230">
        <v>1230.3599999999999</v>
      </c>
      <c r="K152" s="229">
        <v>1230.3599999999999</v>
      </c>
      <c r="L152" s="229">
        <v>1230.3599999999999</v>
      </c>
      <c r="M152" s="229">
        <v>3529.5</v>
      </c>
      <c r="N152" s="229">
        <v>3736.44</v>
      </c>
      <c r="O152" s="233">
        <f>+J141+J142+J143+J145+J146+J147+J148+J149+J151+J152</f>
        <v>15402389.369999997</v>
      </c>
    </row>
    <row r="153" spans="1:15" s="239" customFormat="1" hidden="1" x14ac:dyDescent="0.25">
      <c r="A153" s="237" t="s">
        <v>337</v>
      </c>
      <c r="B153" s="221" t="s">
        <v>237</v>
      </c>
      <c r="C153" s="221">
        <v>2110</v>
      </c>
      <c r="D153" s="238" t="s">
        <v>161</v>
      </c>
      <c r="E153" s="215">
        <v>290483.52</v>
      </c>
      <c r="F153" s="215">
        <v>232000.32</v>
      </c>
      <c r="G153" s="215">
        <v>179030.39999999999</v>
      </c>
      <c r="H153" s="215">
        <v>343453.44</v>
      </c>
      <c r="I153" s="215">
        <v>193056.51</v>
      </c>
      <c r="J153" s="215">
        <v>91917.26</v>
      </c>
      <c r="K153" s="215">
        <v>88252.03</v>
      </c>
      <c r="L153" s="215">
        <v>88252.03</v>
      </c>
      <c r="M153" s="215">
        <v>150396.93</v>
      </c>
      <c r="N153" s="215">
        <v>251536.18</v>
      </c>
    </row>
    <row r="154" spans="1:15" s="239" customFormat="1" ht="24" hidden="1" x14ac:dyDescent="0.25">
      <c r="A154" s="237" t="s">
        <v>337</v>
      </c>
      <c r="B154" s="221" t="s">
        <v>237</v>
      </c>
      <c r="C154" s="221">
        <v>2140</v>
      </c>
      <c r="D154" s="238" t="s">
        <v>162</v>
      </c>
      <c r="E154" s="215">
        <v>98601.12</v>
      </c>
      <c r="F154" s="215">
        <v>5894.25</v>
      </c>
      <c r="G154" s="215">
        <v>4457.25</v>
      </c>
      <c r="H154" s="215">
        <v>100038.12</v>
      </c>
      <c r="I154" s="215">
        <v>17697.07</v>
      </c>
      <c r="J154" s="215">
        <v>10317.07</v>
      </c>
      <c r="K154" s="221">
        <v>112.07</v>
      </c>
      <c r="L154" s="221">
        <v>112.07</v>
      </c>
      <c r="M154" s="215">
        <v>82341.05</v>
      </c>
      <c r="N154" s="215">
        <v>89721.05</v>
      </c>
    </row>
    <row r="155" spans="1:15" s="214" customFormat="1" x14ac:dyDescent="0.25">
      <c r="A155" s="210" t="s">
        <v>338</v>
      </c>
      <c r="B155" s="211" t="s">
        <v>237</v>
      </c>
      <c r="C155" s="211">
        <v>2150</v>
      </c>
      <c r="D155" s="212" t="s">
        <v>163</v>
      </c>
      <c r="E155" s="215">
        <v>35005.800000000003</v>
      </c>
      <c r="F155" s="213">
        <v>747794.89</v>
      </c>
      <c r="G155" s="213">
        <v>25175.29</v>
      </c>
      <c r="H155" s="213">
        <v>757625.4</v>
      </c>
      <c r="I155" s="213">
        <v>678900</v>
      </c>
      <c r="J155" s="213">
        <v>59800</v>
      </c>
      <c r="K155" s="211">
        <v>0</v>
      </c>
      <c r="L155" s="211">
        <v>0</v>
      </c>
      <c r="M155" s="213">
        <v>78725.399999999994</v>
      </c>
      <c r="N155" s="213">
        <v>697825.4</v>
      </c>
    </row>
    <row r="156" spans="1:15" s="239" customFormat="1" hidden="1" x14ac:dyDescent="0.25">
      <c r="A156" s="237" t="s">
        <v>337</v>
      </c>
      <c r="B156" s="221" t="s">
        <v>237</v>
      </c>
      <c r="C156" s="221">
        <v>2160</v>
      </c>
      <c r="D156" s="238" t="s">
        <v>164</v>
      </c>
      <c r="E156" s="215">
        <v>23206.2</v>
      </c>
      <c r="F156" s="215">
        <v>10136.15</v>
      </c>
      <c r="G156" s="215">
        <v>9741.85</v>
      </c>
      <c r="H156" s="215">
        <v>23600.5</v>
      </c>
      <c r="I156" s="215">
        <v>7359</v>
      </c>
      <c r="J156" s="215">
        <v>7359</v>
      </c>
      <c r="K156" s="221">
        <v>0</v>
      </c>
      <c r="L156" s="221">
        <v>0</v>
      </c>
      <c r="M156" s="215">
        <v>16241.5</v>
      </c>
      <c r="N156" s="215">
        <v>16241.5</v>
      </c>
    </row>
    <row r="157" spans="1:15" s="214" customFormat="1" hidden="1" x14ac:dyDescent="0.25">
      <c r="A157" s="210" t="s">
        <v>336</v>
      </c>
      <c r="B157" s="211" t="s">
        <v>237</v>
      </c>
      <c r="C157" s="211">
        <v>2210</v>
      </c>
      <c r="D157" s="212" t="s">
        <v>165</v>
      </c>
      <c r="E157" s="215">
        <v>104909.75999999999</v>
      </c>
      <c r="F157" s="211">
        <v>0</v>
      </c>
      <c r="G157" s="211">
        <v>23.61</v>
      </c>
      <c r="H157" s="213">
        <v>104886.15</v>
      </c>
      <c r="I157" s="213">
        <v>11192.64</v>
      </c>
      <c r="J157" s="223">
        <v>11192.64</v>
      </c>
      <c r="K157" s="213">
        <v>11192.64</v>
      </c>
      <c r="L157" s="213">
        <v>11192.64</v>
      </c>
      <c r="M157" s="213">
        <v>93693.51</v>
      </c>
      <c r="N157" s="213">
        <v>93693.51</v>
      </c>
    </row>
    <row r="158" spans="1:15" s="214" customFormat="1" hidden="1" x14ac:dyDescent="0.25">
      <c r="A158" s="210" t="s">
        <v>336</v>
      </c>
      <c r="B158" s="211" t="s">
        <v>237</v>
      </c>
      <c r="C158" s="211">
        <v>2380</v>
      </c>
      <c r="D158" s="212" t="s">
        <v>167</v>
      </c>
      <c r="E158" s="215">
        <v>5936594</v>
      </c>
      <c r="F158" s="211">
        <v>0</v>
      </c>
      <c r="G158" s="211">
        <v>0</v>
      </c>
      <c r="H158" s="213">
        <v>5936594</v>
      </c>
      <c r="I158" s="211">
        <v>0</v>
      </c>
      <c r="J158" s="224">
        <v>0</v>
      </c>
      <c r="K158" s="211">
        <v>0</v>
      </c>
      <c r="L158" s="211">
        <v>0</v>
      </c>
      <c r="M158" s="213">
        <v>5936594</v>
      </c>
      <c r="N158" s="213">
        <v>5936594</v>
      </c>
    </row>
    <row r="159" spans="1:15" s="214" customFormat="1" hidden="1" x14ac:dyDescent="0.25">
      <c r="A159" s="210" t="s">
        <v>336</v>
      </c>
      <c r="B159" s="211" t="s">
        <v>237</v>
      </c>
      <c r="C159" s="211">
        <v>2410</v>
      </c>
      <c r="D159" s="212" t="s">
        <v>168</v>
      </c>
      <c r="E159" s="215">
        <v>5717.16</v>
      </c>
      <c r="F159" s="211">
        <v>0</v>
      </c>
      <c r="G159" s="211">
        <v>0</v>
      </c>
      <c r="H159" s="213">
        <v>5717.16</v>
      </c>
      <c r="I159" s="211">
        <v>0</v>
      </c>
      <c r="J159" s="224">
        <v>0</v>
      </c>
      <c r="K159" s="211">
        <v>0</v>
      </c>
      <c r="L159" s="211">
        <v>0</v>
      </c>
      <c r="M159" s="213">
        <v>5717.16</v>
      </c>
      <c r="N159" s="213">
        <v>5717.16</v>
      </c>
    </row>
    <row r="160" spans="1:15" s="239" customFormat="1" hidden="1" x14ac:dyDescent="0.25">
      <c r="A160" s="237" t="s">
        <v>337</v>
      </c>
      <c r="B160" s="221" t="s">
        <v>237</v>
      </c>
      <c r="C160" s="221">
        <v>2460</v>
      </c>
      <c r="D160" s="238" t="s">
        <v>173</v>
      </c>
      <c r="E160" s="215">
        <v>6854.52</v>
      </c>
      <c r="F160" s="215">
        <v>8257.33</v>
      </c>
      <c r="G160" s="215">
        <v>4158.2299999999996</v>
      </c>
      <c r="H160" s="215">
        <v>10953.62</v>
      </c>
      <c r="I160" s="215">
        <v>4344.8</v>
      </c>
      <c r="J160" s="215">
        <v>4344.8</v>
      </c>
      <c r="K160" s="215">
        <v>4344.8</v>
      </c>
      <c r="L160" s="215">
        <v>4344.8</v>
      </c>
      <c r="M160" s="215">
        <v>6608.82</v>
      </c>
      <c r="N160" s="215">
        <v>6608.82</v>
      </c>
    </row>
    <row r="161" spans="1:14" s="214" customFormat="1" hidden="1" x14ac:dyDescent="0.25">
      <c r="A161" s="210" t="s">
        <v>336</v>
      </c>
      <c r="B161" s="211" t="s">
        <v>237</v>
      </c>
      <c r="C161" s="211">
        <v>2470</v>
      </c>
      <c r="D161" s="212" t="s">
        <v>174</v>
      </c>
      <c r="E161" s="215">
        <v>182155.92</v>
      </c>
      <c r="F161" s="213">
        <v>46595.91</v>
      </c>
      <c r="G161" s="213">
        <v>52591.92</v>
      </c>
      <c r="H161" s="213">
        <v>176159.91</v>
      </c>
      <c r="I161" s="213">
        <v>62584.47</v>
      </c>
      <c r="J161" s="223">
        <v>7930.37</v>
      </c>
      <c r="K161" s="211">
        <v>131.83000000000001</v>
      </c>
      <c r="L161" s="211">
        <v>131.83000000000001</v>
      </c>
      <c r="M161" s="213">
        <v>113575.44</v>
      </c>
      <c r="N161" s="213">
        <v>168229.54</v>
      </c>
    </row>
    <row r="162" spans="1:14" s="214" customFormat="1" hidden="1" x14ac:dyDescent="0.25">
      <c r="A162" s="210" t="s">
        <v>336</v>
      </c>
      <c r="B162" s="211" t="s">
        <v>237</v>
      </c>
      <c r="C162" s="211">
        <v>2480</v>
      </c>
      <c r="D162" s="212" t="s">
        <v>175</v>
      </c>
      <c r="E162" s="221">
        <v>0</v>
      </c>
      <c r="F162" s="211">
        <v>139.66</v>
      </c>
      <c r="G162" s="211">
        <v>0</v>
      </c>
      <c r="H162" s="211">
        <v>139.66</v>
      </c>
      <c r="I162" s="211">
        <v>69.83</v>
      </c>
      <c r="J162" s="224">
        <v>69.83</v>
      </c>
      <c r="K162" s="211">
        <v>69.83</v>
      </c>
      <c r="L162" s="211">
        <v>69.83</v>
      </c>
      <c r="M162" s="211">
        <v>69.83</v>
      </c>
      <c r="N162" s="211">
        <v>69.83</v>
      </c>
    </row>
    <row r="163" spans="1:14" s="214" customFormat="1" ht="24" hidden="1" x14ac:dyDescent="0.25">
      <c r="A163" s="210" t="s">
        <v>336</v>
      </c>
      <c r="B163" s="211" t="s">
        <v>237</v>
      </c>
      <c r="C163" s="211">
        <v>2490</v>
      </c>
      <c r="D163" s="212" t="s">
        <v>176</v>
      </c>
      <c r="E163" s="215">
        <v>87905.52</v>
      </c>
      <c r="F163" s="213">
        <v>74165.820000000007</v>
      </c>
      <c r="G163" s="213">
        <v>11017.83</v>
      </c>
      <c r="H163" s="213">
        <v>151053.51</v>
      </c>
      <c r="I163" s="213">
        <v>29654.78</v>
      </c>
      <c r="J163" s="223">
        <v>8001.41</v>
      </c>
      <c r="K163" s="211">
        <v>783.62</v>
      </c>
      <c r="L163" s="211">
        <v>783.62</v>
      </c>
      <c r="M163" s="213">
        <v>121398.73</v>
      </c>
      <c r="N163" s="213">
        <v>143052.1</v>
      </c>
    </row>
    <row r="164" spans="1:14" s="239" customFormat="1" hidden="1" x14ac:dyDescent="0.25">
      <c r="A164" s="237" t="s">
        <v>337</v>
      </c>
      <c r="B164" s="221" t="s">
        <v>237</v>
      </c>
      <c r="C164" s="221">
        <v>2520</v>
      </c>
      <c r="D164" s="238" t="s">
        <v>238</v>
      </c>
      <c r="E164" s="221">
        <v>207.6</v>
      </c>
      <c r="F164" s="221">
        <v>0</v>
      </c>
      <c r="G164" s="221">
        <v>0</v>
      </c>
      <c r="H164" s="221">
        <v>207.6</v>
      </c>
      <c r="I164" s="221">
        <v>0</v>
      </c>
      <c r="J164" s="221">
        <v>0</v>
      </c>
      <c r="K164" s="221">
        <v>0</v>
      </c>
      <c r="L164" s="221">
        <v>0</v>
      </c>
      <c r="M164" s="221">
        <v>207.6</v>
      </c>
      <c r="N164" s="221">
        <v>207.6</v>
      </c>
    </row>
    <row r="165" spans="1:14" s="214" customFormat="1" hidden="1" x14ac:dyDescent="0.25">
      <c r="A165" s="210" t="s">
        <v>336</v>
      </c>
      <c r="B165" s="211" t="s">
        <v>237</v>
      </c>
      <c r="C165" s="211">
        <v>2540</v>
      </c>
      <c r="D165" s="212" t="s">
        <v>234</v>
      </c>
      <c r="E165" s="221">
        <v>389.76</v>
      </c>
      <c r="F165" s="211">
        <v>0</v>
      </c>
      <c r="G165" s="211">
        <v>0</v>
      </c>
      <c r="H165" s="211">
        <v>389.76</v>
      </c>
      <c r="I165" s="211">
        <v>0</v>
      </c>
      <c r="J165" s="224">
        <v>0</v>
      </c>
      <c r="K165" s="211">
        <v>0</v>
      </c>
      <c r="L165" s="211">
        <v>0</v>
      </c>
      <c r="M165" s="211">
        <v>389.76</v>
      </c>
      <c r="N165" s="211">
        <v>389.76</v>
      </c>
    </row>
    <row r="166" spans="1:14" s="239" customFormat="1" ht="24" hidden="1" x14ac:dyDescent="0.25">
      <c r="A166" s="237" t="s">
        <v>337</v>
      </c>
      <c r="B166" s="221" t="s">
        <v>237</v>
      </c>
      <c r="C166" s="221">
        <v>2550</v>
      </c>
      <c r="D166" s="238" t="s">
        <v>178</v>
      </c>
      <c r="E166" s="215">
        <v>1780.32</v>
      </c>
      <c r="F166" s="221">
        <v>0</v>
      </c>
      <c r="G166" s="221">
        <v>0</v>
      </c>
      <c r="H166" s="215">
        <v>1780.32</v>
      </c>
      <c r="I166" s="221">
        <v>0</v>
      </c>
      <c r="J166" s="221">
        <v>0</v>
      </c>
      <c r="K166" s="221">
        <v>0</v>
      </c>
      <c r="L166" s="221">
        <v>0</v>
      </c>
      <c r="M166" s="215">
        <v>1780.32</v>
      </c>
      <c r="N166" s="215">
        <v>1780.32</v>
      </c>
    </row>
    <row r="167" spans="1:14" s="214" customFormat="1" hidden="1" x14ac:dyDescent="0.25">
      <c r="A167" s="210" t="s">
        <v>336</v>
      </c>
      <c r="B167" s="211" t="s">
        <v>237</v>
      </c>
      <c r="C167" s="211">
        <v>2560</v>
      </c>
      <c r="D167" s="212" t="s">
        <v>179</v>
      </c>
      <c r="E167" s="215">
        <v>341980.92</v>
      </c>
      <c r="F167" s="213">
        <v>85974.86</v>
      </c>
      <c r="G167" s="213">
        <v>106925</v>
      </c>
      <c r="H167" s="213">
        <v>321030.78000000003</v>
      </c>
      <c r="I167" s="213">
        <v>142640.23000000001</v>
      </c>
      <c r="J167" s="223">
        <v>24049.71</v>
      </c>
      <c r="K167" s="211">
        <v>533.17999999999995</v>
      </c>
      <c r="L167" s="211">
        <v>533.17999999999995</v>
      </c>
      <c r="M167" s="213">
        <v>178390.55</v>
      </c>
      <c r="N167" s="213">
        <v>296981.07</v>
      </c>
    </row>
    <row r="168" spans="1:14" s="239" customFormat="1" hidden="1" x14ac:dyDescent="0.25">
      <c r="A168" s="237" t="s">
        <v>337</v>
      </c>
      <c r="B168" s="221" t="s">
        <v>237</v>
      </c>
      <c r="C168" s="221">
        <v>2610</v>
      </c>
      <c r="D168" s="238" t="s">
        <v>181</v>
      </c>
      <c r="E168" s="215">
        <v>5843554.7999999998</v>
      </c>
      <c r="F168" s="215">
        <v>6456315.29</v>
      </c>
      <c r="G168" s="215">
        <v>5739818.9100000001</v>
      </c>
      <c r="H168" s="215">
        <v>6560051.1799999997</v>
      </c>
      <c r="I168" s="215">
        <v>6136270.0199999996</v>
      </c>
      <c r="J168" s="215">
        <v>814379.91</v>
      </c>
      <c r="K168" s="215">
        <v>419255.9</v>
      </c>
      <c r="L168" s="215">
        <v>419255.9</v>
      </c>
      <c r="M168" s="215">
        <v>423781.16</v>
      </c>
      <c r="N168" s="215">
        <v>5745671.2699999996</v>
      </c>
    </row>
    <row r="169" spans="1:14" s="214" customFormat="1" x14ac:dyDescent="0.25">
      <c r="A169" s="210" t="s">
        <v>338</v>
      </c>
      <c r="B169" s="211" t="s">
        <v>237</v>
      </c>
      <c r="C169" s="211">
        <v>2710</v>
      </c>
      <c r="D169" s="212" t="s">
        <v>182</v>
      </c>
      <c r="E169" s="215">
        <v>26083.58</v>
      </c>
      <c r="F169" s="213">
        <v>386242.9</v>
      </c>
      <c r="G169" s="213">
        <v>71087.37</v>
      </c>
      <c r="H169" s="213">
        <v>341239.11</v>
      </c>
      <c r="I169" s="213">
        <v>165218.5</v>
      </c>
      <c r="J169" s="211">
        <v>0</v>
      </c>
      <c r="K169" s="211">
        <v>0</v>
      </c>
      <c r="L169" s="211">
        <v>0</v>
      </c>
      <c r="M169" s="213">
        <v>176020.61</v>
      </c>
      <c r="N169" s="213">
        <v>341239.11</v>
      </c>
    </row>
    <row r="170" spans="1:14" s="214" customFormat="1" hidden="1" x14ac:dyDescent="0.25">
      <c r="A170" s="210" t="s">
        <v>336</v>
      </c>
      <c r="B170" s="211" t="s">
        <v>237</v>
      </c>
      <c r="C170" s="211">
        <v>2720</v>
      </c>
      <c r="D170" s="212" t="s">
        <v>183</v>
      </c>
      <c r="E170" s="215">
        <v>174368.52</v>
      </c>
      <c r="F170" s="213">
        <v>286170.28999999998</v>
      </c>
      <c r="G170" s="213">
        <v>187944.55</v>
      </c>
      <c r="H170" s="213">
        <v>272594.26</v>
      </c>
      <c r="I170" s="213">
        <v>146958</v>
      </c>
      <c r="J170" s="223">
        <v>146958</v>
      </c>
      <c r="K170" s="213">
        <v>146958</v>
      </c>
      <c r="L170" s="213">
        <v>146958</v>
      </c>
      <c r="M170" s="213">
        <v>125636.26</v>
      </c>
      <c r="N170" s="213">
        <v>125636.26</v>
      </c>
    </row>
    <row r="171" spans="1:14" s="214" customFormat="1" x14ac:dyDescent="0.25">
      <c r="A171" s="210" t="s">
        <v>338</v>
      </c>
      <c r="B171" s="211" t="s">
        <v>237</v>
      </c>
      <c r="C171" s="211">
        <v>2730</v>
      </c>
      <c r="D171" s="212" t="s">
        <v>184</v>
      </c>
      <c r="E171" s="221">
        <v>0</v>
      </c>
      <c r="F171" s="211">
        <v>960</v>
      </c>
      <c r="G171" s="211">
        <v>0</v>
      </c>
      <c r="H171" s="211">
        <v>960</v>
      </c>
      <c r="I171" s="211">
        <v>960</v>
      </c>
      <c r="J171" s="211">
        <v>960</v>
      </c>
      <c r="K171" s="211">
        <v>960</v>
      </c>
      <c r="L171" s="211">
        <v>960</v>
      </c>
      <c r="M171" s="211">
        <v>0</v>
      </c>
      <c r="N171" s="211">
        <v>0</v>
      </c>
    </row>
    <row r="172" spans="1:14" s="214" customFormat="1" hidden="1" x14ac:dyDescent="0.25">
      <c r="A172" s="210" t="s">
        <v>336</v>
      </c>
      <c r="B172" s="211" t="s">
        <v>237</v>
      </c>
      <c r="C172" s="211">
        <v>2910</v>
      </c>
      <c r="D172" s="212" t="s">
        <v>186</v>
      </c>
      <c r="E172" s="215">
        <v>157337.04</v>
      </c>
      <c r="F172" s="213">
        <v>14615.01</v>
      </c>
      <c r="G172" s="213">
        <v>6344.56</v>
      </c>
      <c r="H172" s="213">
        <v>165607.49</v>
      </c>
      <c r="I172" s="213">
        <v>13483.8</v>
      </c>
      <c r="J172" s="224">
        <v>0</v>
      </c>
      <c r="K172" s="211">
        <v>0</v>
      </c>
      <c r="L172" s="211">
        <v>0</v>
      </c>
      <c r="M172" s="213">
        <v>152123.69</v>
      </c>
      <c r="N172" s="213">
        <v>165607.49</v>
      </c>
    </row>
    <row r="173" spans="1:14" s="214" customFormat="1" hidden="1" x14ac:dyDescent="0.25">
      <c r="A173" s="210" t="s">
        <v>336</v>
      </c>
      <c r="B173" s="211" t="s">
        <v>237</v>
      </c>
      <c r="C173" s="211">
        <v>2920</v>
      </c>
      <c r="D173" s="212" t="s">
        <v>187</v>
      </c>
      <c r="E173" s="215">
        <v>3330.48</v>
      </c>
      <c r="F173" s="211">
        <v>466.7</v>
      </c>
      <c r="G173" s="211">
        <v>333.72</v>
      </c>
      <c r="H173" s="213">
        <v>3463.46</v>
      </c>
      <c r="I173" s="211">
        <v>758</v>
      </c>
      <c r="J173" s="224">
        <v>758</v>
      </c>
      <c r="K173" s="211">
        <v>758</v>
      </c>
      <c r="L173" s="211">
        <v>758</v>
      </c>
      <c r="M173" s="213">
        <v>2705.46</v>
      </c>
      <c r="N173" s="213">
        <v>2705.46</v>
      </c>
    </row>
    <row r="174" spans="1:14" s="239" customFormat="1" ht="36" hidden="1" x14ac:dyDescent="0.25">
      <c r="A174" s="237" t="s">
        <v>337</v>
      </c>
      <c r="B174" s="221" t="s">
        <v>237</v>
      </c>
      <c r="C174" s="221">
        <v>2930</v>
      </c>
      <c r="D174" s="238" t="s">
        <v>188</v>
      </c>
      <c r="E174" s="215">
        <v>68880.960000000006</v>
      </c>
      <c r="F174" s="215">
        <v>11780.71</v>
      </c>
      <c r="G174" s="215">
        <v>17874.509999999998</v>
      </c>
      <c r="H174" s="215">
        <v>62787.16</v>
      </c>
      <c r="I174" s="221">
        <v>0</v>
      </c>
      <c r="J174" s="221">
        <v>0</v>
      </c>
      <c r="K174" s="221">
        <v>0</v>
      </c>
      <c r="L174" s="221">
        <v>0</v>
      </c>
      <c r="M174" s="215">
        <v>62787.16</v>
      </c>
      <c r="N174" s="215">
        <v>62787.16</v>
      </c>
    </row>
    <row r="175" spans="1:14" s="239" customFormat="1" ht="24" hidden="1" x14ac:dyDescent="0.25">
      <c r="A175" s="237" t="s">
        <v>337</v>
      </c>
      <c r="B175" s="221" t="s">
        <v>237</v>
      </c>
      <c r="C175" s="221">
        <v>2940</v>
      </c>
      <c r="D175" s="238" t="s">
        <v>189</v>
      </c>
      <c r="E175" s="215">
        <v>42642.720000000001</v>
      </c>
      <c r="F175" s="221">
        <v>885.09</v>
      </c>
      <c r="G175" s="215">
        <v>1649.38</v>
      </c>
      <c r="H175" s="215">
        <v>41878.43</v>
      </c>
      <c r="I175" s="221">
        <v>978.45</v>
      </c>
      <c r="J175" s="221">
        <v>978.45</v>
      </c>
      <c r="K175" s="221">
        <v>978.45</v>
      </c>
      <c r="L175" s="221">
        <v>978.45</v>
      </c>
      <c r="M175" s="215">
        <v>40899.980000000003</v>
      </c>
      <c r="N175" s="215">
        <v>40899.980000000003</v>
      </c>
    </row>
    <row r="176" spans="1:14" s="239" customFormat="1" ht="24" hidden="1" x14ac:dyDescent="0.25">
      <c r="A176" s="237" t="s">
        <v>337</v>
      </c>
      <c r="B176" s="221" t="s">
        <v>237</v>
      </c>
      <c r="C176" s="221">
        <v>2960</v>
      </c>
      <c r="D176" s="238" t="s">
        <v>190</v>
      </c>
      <c r="E176" s="215">
        <v>68476.320000000007</v>
      </c>
      <c r="F176" s="215">
        <v>7781.91</v>
      </c>
      <c r="G176" s="215">
        <v>3178.02</v>
      </c>
      <c r="H176" s="215">
        <v>73080.210000000006</v>
      </c>
      <c r="I176" s="215">
        <v>8353.49</v>
      </c>
      <c r="J176" s="215">
        <v>5174.17</v>
      </c>
      <c r="K176" s="221">
        <v>680.17</v>
      </c>
      <c r="L176" s="221">
        <v>680.17</v>
      </c>
      <c r="M176" s="215">
        <v>64726.720000000001</v>
      </c>
      <c r="N176" s="215">
        <v>67906.039999999994</v>
      </c>
    </row>
    <row r="177" spans="1:14" s="214" customFormat="1" ht="24" hidden="1" x14ac:dyDescent="0.25">
      <c r="A177" s="210" t="s">
        <v>336</v>
      </c>
      <c r="B177" s="211" t="s">
        <v>237</v>
      </c>
      <c r="C177" s="211">
        <v>2980</v>
      </c>
      <c r="D177" s="212" t="s">
        <v>191</v>
      </c>
      <c r="E177" s="215">
        <v>1751.11</v>
      </c>
      <c r="F177" s="211">
        <v>0</v>
      </c>
      <c r="G177" s="211">
        <v>0</v>
      </c>
      <c r="H177" s="213">
        <v>1751.11</v>
      </c>
      <c r="I177" s="211">
        <v>0</v>
      </c>
      <c r="J177" s="224">
        <v>0</v>
      </c>
      <c r="K177" s="211">
        <v>0</v>
      </c>
      <c r="L177" s="211">
        <v>0</v>
      </c>
      <c r="M177" s="213">
        <v>1751.11</v>
      </c>
      <c r="N177" s="213">
        <v>1751.11</v>
      </c>
    </row>
    <row r="178" spans="1:14" s="239" customFormat="1" ht="24" hidden="1" x14ac:dyDescent="0.25">
      <c r="A178" s="237" t="s">
        <v>337</v>
      </c>
      <c r="B178" s="221" t="s">
        <v>237</v>
      </c>
      <c r="C178" s="221">
        <v>2990</v>
      </c>
      <c r="D178" s="238" t="s">
        <v>239</v>
      </c>
      <c r="E178" s="215">
        <v>44079.6</v>
      </c>
      <c r="F178" s="215">
        <v>13433.74</v>
      </c>
      <c r="G178" s="215">
        <v>1670.71</v>
      </c>
      <c r="H178" s="215">
        <v>55842.63</v>
      </c>
      <c r="I178" s="215">
        <v>14669.28</v>
      </c>
      <c r="J178" s="215">
        <v>14669.28</v>
      </c>
      <c r="K178" s="215">
        <v>14361.58</v>
      </c>
      <c r="L178" s="215">
        <v>14361.58</v>
      </c>
      <c r="M178" s="215">
        <v>41173.35</v>
      </c>
      <c r="N178" s="215">
        <v>41173.35</v>
      </c>
    </row>
    <row r="179" spans="1:14" s="214" customFormat="1" hidden="1" x14ac:dyDescent="0.25">
      <c r="A179" s="210" t="s">
        <v>336</v>
      </c>
      <c r="B179" s="211" t="s">
        <v>237</v>
      </c>
      <c r="C179" s="211">
        <v>3110</v>
      </c>
      <c r="D179" s="212" t="s">
        <v>192</v>
      </c>
      <c r="E179" s="215">
        <v>95455.96</v>
      </c>
      <c r="F179" s="213">
        <v>87501.3</v>
      </c>
      <c r="G179" s="213">
        <v>87501.3</v>
      </c>
      <c r="H179" s="213">
        <v>95455.96</v>
      </c>
      <c r="I179" s="213">
        <v>34074.04</v>
      </c>
      <c r="J179" s="223">
        <v>34074.04</v>
      </c>
      <c r="K179" s="213">
        <v>19577.8</v>
      </c>
      <c r="L179" s="213">
        <v>19577.8</v>
      </c>
      <c r="M179" s="213">
        <v>61381.919999999998</v>
      </c>
      <c r="N179" s="213">
        <v>61381.919999999998</v>
      </c>
    </row>
    <row r="180" spans="1:14" s="214" customFormat="1" hidden="1" x14ac:dyDescent="0.25">
      <c r="A180" s="210" t="s">
        <v>337</v>
      </c>
      <c r="B180" s="211" t="s">
        <v>237</v>
      </c>
      <c r="C180" s="211">
        <v>3140</v>
      </c>
      <c r="D180" s="212" t="s">
        <v>194</v>
      </c>
      <c r="E180" s="213">
        <v>55494.86</v>
      </c>
      <c r="F180" s="213">
        <v>54214.12</v>
      </c>
      <c r="G180" s="213">
        <v>49051.48</v>
      </c>
      <c r="H180" s="213">
        <v>60657.5</v>
      </c>
      <c r="I180" s="213">
        <v>58838.7</v>
      </c>
      <c r="J180" s="213">
        <v>14245.82</v>
      </c>
      <c r="K180" s="213">
        <v>14245.82</v>
      </c>
      <c r="L180" s="213">
        <v>14245.82</v>
      </c>
      <c r="M180" s="213">
        <v>1818.8</v>
      </c>
      <c r="N180" s="213">
        <v>46411.68</v>
      </c>
    </row>
    <row r="181" spans="1:14" s="214" customFormat="1" hidden="1" x14ac:dyDescent="0.25">
      <c r="A181" s="210" t="s">
        <v>336</v>
      </c>
      <c r="B181" s="211" t="s">
        <v>237</v>
      </c>
      <c r="C181" s="211">
        <v>3150</v>
      </c>
      <c r="D181" s="212" t="s">
        <v>195</v>
      </c>
      <c r="E181" s="215">
        <v>138297.72</v>
      </c>
      <c r="F181" s="213">
        <v>5682.24</v>
      </c>
      <c r="G181" s="213">
        <v>3912.79</v>
      </c>
      <c r="H181" s="213">
        <v>140067.17000000001</v>
      </c>
      <c r="I181" s="213">
        <v>18342.64</v>
      </c>
      <c r="J181" s="223">
        <v>18342.64</v>
      </c>
      <c r="K181" s="213">
        <v>16414.64</v>
      </c>
      <c r="L181" s="213">
        <v>16414.64</v>
      </c>
      <c r="M181" s="213">
        <v>121724.53</v>
      </c>
      <c r="N181" s="213">
        <v>121724.53</v>
      </c>
    </row>
    <row r="182" spans="1:14" s="214" customFormat="1" ht="24" x14ac:dyDescent="0.25">
      <c r="A182" s="210" t="s">
        <v>338</v>
      </c>
      <c r="B182" s="211" t="s">
        <v>237</v>
      </c>
      <c r="C182" s="211">
        <v>3170</v>
      </c>
      <c r="D182" s="212" t="s">
        <v>196</v>
      </c>
      <c r="E182" s="215">
        <v>307733.03999999998</v>
      </c>
      <c r="F182" s="213">
        <v>159293.04</v>
      </c>
      <c r="G182" s="213">
        <v>137698.03</v>
      </c>
      <c r="H182" s="213">
        <v>329328.05</v>
      </c>
      <c r="I182" s="213">
        <v>191498.97</v>
      </c>
      <c r="J182" s="213">
        <v>66385.81</v>
      </c>
      <c r="K182" s="213">
        <v>62511.519999999997</v>
      </c>
      <c r="L182" s="213">
        <v>62511.519999999997</v>
      </c>
      <c r="M182" s="213">
        <v>137829.07999999999</v>
      </c>
      <c r="N182" s="213">
        <v>262942.24</v>
      </c>
    </row>
    <row r="183" spans="1:14" s="239" customFormat="1" hidden="1" x14ac:dyDescent="0.25">
      <c r="A183" s="237" t="s">
        <v>337</v>
      </c>
      <c r="B183" s="221" t="s">
        <v>237</v>
      </c>
      <c r="C183" s="221">
        <v>3220</v>
      </c>
      <c r="D183" s="238" t="s">
        <v>240</v>
      </c>
      <c r="E183" s="215">
        <v>1248919.3700000001</v>
      </c>
      <c r="F183" s="215">
        <v>671697.46</v>
      </c>
      <c r="G183" s="215">
        <v>671697.46</v>
      </c>
      <c r="H183" s="215">
        <v>1248919.3700000001</v>
      </c>
      <c r="I183" s="215">
        <v>951678.12</v>
      </c>
      <c r="J183" s="215">
        <v>237919.53</v>
      </c>
      <c r="K183" s="215">
        <v>231933.91</v>
      </c>
      <c r="L183" s="215">
        <v>231933.91</v>
      </c>
      <c r="M183" s="215">
        <v>297241.25</v>
      </c>
      <c r="N183" s="215">
        <v>1010999.84</v>
      </c>
    </row>
    <row r="184" spans="1:14" s="239" customFormat="1" ht="24" hidden="1" x14ac:dyDescent="0.25">
      <c r="A184" s="237" t="s">
        <v>337</v>
      </c>
      <c r="B184" s="221" t="s">
        <v>237</v>
      </c>
      <c r="C184" s="221">
        <v>3230</v>
      </c>
      <c r="D184" s="238" t="s">
        <v>198</v>
      </c>
      <c r="E184" s="215">
        <v>967906.56</v>
      </c>
      <c r="F184" s="215">
        <v>1262037.28</v>
      </c>
      <c r="G184" s="215">
        <v>1458706.65</v>
      </c>
      <c r="H184" s="215">
        <v>771237.19</v>
      </c>
      <c r="I184" s="215">
        <v>76816.72</v>
      </c>
      <c r="J184" s="215">
        <v>74786.559999999998</v>
      </c>
      <c r="K184" s="215">
        <v>65620.479999999996</v>
      </c>
      <c r="L184" s="215">
        <v>65620.479999999996</v>
      </c>
      <c r="M184" s="215">
        <v>694420.47</v>
      </c>
      <c r="N184" s="215">
        <v>696450.63</v>
      </c>
    </row>
    <row r="185" spans="1:14" s="214" customFormat="1" x14ac:dyDescent="0.25">
      <c r="A185" s="210" t="s">
        <v>338</v>
      </c>
      <c r="B185" s="211" t="s">
        <v>237</v>
      </c>
      <c r="C185" s="211">
        <v>3270</v>
      </c>
      <c r="D185" s="212" t="s">
        <v>241</v>
      </c>
      <c r="E185" s="215">
        <v>1946.98</v>
      </c>
      <c r="F185" s="211">
        <v>877.96</v>
      </c>
      <c r="G185" s="211">
        <v>877.96</v>
      </c>
      <c r="H185" s="213">
        <v>1946.98</v>
      </c>
      <c r="I185" s="213">
        <v>1364.71</v>
      </c>
      <c r="J185" s="213">
        <v>1364.71</v>
      </c>
      <c r="K185" s="213">
        <v>1364.71</v>
      </c>
      <c r="L185" s="213">
        <v>1364.71</v>
      </c>
      <c r="M185" s="211">
        <v>582.27</v>
      </c>
      <c r="N185" s="211">
        <v>582.27</v>
      </c>
    </row>
    <row r="186" spans="1:14" s="239" customFormat="1" hidden="1" x14ac:dyDescent="0.25">
      <c r="A186" s="237" t="s">
        <v>337</v>
      </c>
      <c r="B186" s="221" t="s">
        <v>237</v>
      </c>
      <c r="C186" s="221">
        <v>3380</v>
      </c>
      <c r="D186" s="238" t="s">
        <v>203</v>
      </c>
      <c r="E186" s="221">
        <v>0</v>
      </c>
      <c r="F186" s="215">
        <v>4068615.52</v>
      </c>
      <c r="G186" s="221">
        <v>0</v>
      </c>
      <c r="H186" s="215">
        <v>4068615.52</v>
      </c>
      <c r="I186" s="215">
        <v>4068615.52</v>
      </c>
      <c r="J186" s="215">
        <v>606831.37</v>
      </c>
      <c r="K186" s="215">
        <v>250088.44</v>
      </c>
      <c r="L186" s="215">
        <v>250088.44</v>
      </c>
      <c r="M186" s="221">
        <v>0</v>
      </c>
      <c r="N186" s="215">
        <v>3461784.15</v>
      </c>
    </row>
    <row r="187" spans="1:14" s="214" customFormat="1" ht="24" x14ac:dyDescent="0.25">
      <c r="A187" s="210" t="s">
        <v>338</v>
      </c>
      <c r="B187" s="211" t="s">
        <v>237</v>
      </c>
      <c r="C187" s="211">
        <v>3430</v>
      </c>
      <c r="D187" s="212" t="s">
        <v>242</v>
      </c>
      <c r="E187" s="215">
        <v>2868943.63</v>
      </c>
      <c r="F187" s="213">
        <v>1260242.77</v>
      </c>
      <c r="G187" s="213">
        <v>1251143</v>
      </c>
      <c r="H187" s="213">
        <v>2878043.4</v>
      </c>
      <c r="I187" s="213">
        <v>1675645.2</v>
      </c>
      <c r="J187" s="213">
        <v>1030114.64</v>
      </c>
      <c r="K187" s="213">
        <v>125231.77</v>
      </c>
      <c r="L187" s="213">
        <v>125231.77</v>
      </c>
      <c r="M187" s="213">
        <v>1202398.2</v>
      </c>
      <c r="N187" s="213">
        <v>1847928.76</v>
      </c>
    </row>
    <row r="188" spans="1:14" s="214" customFormat="1" hidden="1" x14ac:dyDescent="0.25">
      <c r="A188" s="210" t="s">
        <v>336</v>
      </c>
      <c r="B188" s="211" t="s">
        <v>237</v>
      </c>
      <c r="C188" s="211">
        <v>3450</v>
      </c>
      <c r="D188" s="212" t="s">
        <v>205</v>
      </c>
      <c r="E188" s="221">
        <v>0</v>
      </c>
      <c r="F188" s="213">
        <v>284681.51</v>
      </c>
      <c r="G188" s="211">
        <v>0</v>
      </c>
      <c r="H188" s="213">
        <v>284681.51</v>
      </c>
      <c r="I188" s="213">
        <v>284681.5</v>
      </c>
      <c r="J188" s="223">
        <v>284681.5</v>
      </c>
      <c r="K188" s="213">
        <v>284681.5</v>
      </c>
      <c r="L188" s="213">
        <v>284681.5</v>
      </c>
      <c r="M188" s="211">
        <v>0.01</v>
      </c>
      <c r="N188" s="211">
        <v>0.01</v>
      </c>
    </row>
    <row r="189" spans="1:14" s="214" customFormat="1" x14ac:dyDescent="0.25">
      <c r="A189" s="210" t="s">
        <v>338</v>
      </c>
      <c r="B189" s="211" t="s">
        <v>237</v>
      </c>
      <c r="C189" s="211">
        <v>3480</v>
      </c>
      <c r="D189" s="212" t="s">
        <v>243</v>
      </c>
      <c r="E189" s="215">
        <v>735558.71</v>
      </c>
      <c r="F189" s="211">
        <v>0</v>
      </c>
      <c r="G189" s="211">
        <v>0</v>
      </c>
      <c r="H189" s="213">
        <v>735558.71</v>
      </c>
      <c r="I189" s="213">
        <v>50672.41</v>
      </c>
      <c r="J189" s="213">
        <v>50672.41</v>
      </c>
      <c r="K189" s="213">
        <v>29379.31</v>
      </c>
      <c r="L189" s="213">
        <v>29379.31</v>
      </c>
      <c r="M189" s="213">
        <v>684886.3</v>
      </c>
      <c r="N189" s="213">
        <v>684886.3</v>
      </c>
    </row>
    <row r="190" spans="1:14" s="239" customFormat="1" ht="24" hidden="1" x14ac:dyDescent="0.25">
      <c r="A190" s="237" t="s">
        <v>337</v>
      </c>
      <c r="B190" s="221" t="s">
        <v>237</v>
      </c>
      <c r="C190" s="221">
        <v>3510</v>
      </c>
      <c r="D190" s="238" t="s">
        <v>208</v>
      </c>
      <c r="E190" s="215">
        <v>37282.44</v>
      </c>
      <c r="F190" s="215">
        <v>19730.5</v>
      </c>
      <c r="G190" s="221">
        <v>2</v>
      </c>
      <c r="H190" s="215">
        <v>57010.94</v>
      </c>
      <c r="I190" s="215">
        <v>19730.5</v>
      </c>
      <c r="J190" s="215">
        <v>19730.5</v>
      </c>
      <c r="K190" s="221">
        <v>0</v>
      </c>
      <c r="L190" s="221">
        <v>0</v>
      </c>
      <c r="M190" s="215">
        <v>37280.44</v>
      </c>
      <c r="N190" s="215">
        <v>37280.44</v>
      </c>
    </row>
    <row r="191" spans="1:14" s="214" customFormat="1" ht="36" hidden="1" x14ac:dyDescent="0.25">
      <c r="A191" s="210" t="s">
        <v>336</v>
      </c>
      <c r="B191" s="211" t="s">
        <v>237</v>
      </c>
      <c r="C191" s="211">
        <v>3520</v>
      </c>
      <c r="D191" s="212" t="s">
        <v>209</v>
      </c>
      <c r="E191" s="215">
        <v>30093.84</v>
      </c>
      <c r="F191" s="211">
        <v>0</v>
      </c>
      <c r="G191" s="211">
        <v>0</v>
      </c>
      <c r="H191" s="213">
        <v>30093.84</v>
      </c>
      <c r="I191" s="211">
        <v>0</v>
      </c>
      <c r="J191" s="224">
        <v>0</v>
      </c>
      <c r="K191" s="211">
        <v>0</v>
      </c>
      <c r="L191" s="211">
        <v>0</v>
      </c>
      <c r="M191" s="213">
        <v>30093.84</v>
      </c>
      <c r="N191" s="213">
        <v>30093.84</v>
      </c>
    </row>
    <row r="192" spans="1:14" s="214" customFormat="1" ht="24" hidden="1" x14ac:dyDescent="0.25">
      <c r="A192" s="210" t="s">
        <v>336</v>
      </c>
      <c r="B192" s="211" t="s">
        <v>237</v>
      </c>
      <c r="C192" s="211">
        <v>3550</v>
      </c>
      <c r="D192" s="212" t="s">
        <v>210</v>
      </c>
      <c r="E192" s="215">
        <v>308244.36</v>
      </c>
      <c r="F192" s="213">
        <v>9562.84</v>
      </c>
      <c r="G192" s="213">
        <v>3555.65</v>
      </c>
      <c r="H192" s="213">
        <v>314251.55</v>
      </c>
      <c r="I192" s="213">
        <v>28922.9</v>
      </c>
      <c r="J192" s="223">
        <v>17991.34</v>
      </c>
      <c r="K192" s="213">
        <v>9040.69</v>
      </c>
      <c r="L192" s="213">
        <v>9040.69</v>
      </c>
      <c r="M192" s="213">
        <v>285328.65000000002</v>
      </c>
      <c r="N192" s="213">
        <v>296260.21000000002</v>
      </c>
    </row>
    <row r="193" spans="1:14" s="239" customFormat="1" hidden="1" x14ac:dyDescent="0.25">
      <c r="A193" s="237" t="s">
        <v>337</v>
      </c>
      <c r="B193" s="221" t="s">
        <v>237</v>
      </c>
      <c r="C193" s="221">
        <v>3580</v>
      </c>
      <c r="D193" s="238" t="s">
        <v>212</v>
      </c>
      <c r="E193" s="215">
        <v>1492129.04</v>
      </c>
      <c r="F193" s="215">
        <v>1563343.04</v>
      </c>
      <c r="G193" s="215">
        <v>1584652.2</v>
      </c>
      <c r="H193" s="215">
        <v>1470819.88</v>
      </c>
      <c r="I193" s="215">
        <v>1418584</v>
      </c>
      <c r="J193" s="215">
        <v>232579.46</v>
      </c>
      <c r="K193" s="215">
        <v>58064.12</v>
      </c>
      <c r="L193" s="215">
        <v>58064.12</v>
      </c>
      <c r="M193" s="215">
        <v>52235.88</v>
      </c>
      <c r="N193" s="215">
        <v>1238240.42</v>
      </c>
    </row>
    <row r="194" spans="1:14" x14ac:dyDescent="0.25">
      <c r="A194" s="128" t="s">
        <v>338</v>
      </c>
      <c r="B194" s="129" t="s">
        <v>237</v>
      </c>
      <c r="C194" s="129">
        <v>3590</v>
      </c>
      <c r="D194" s="243" t="s">
        <v>244</v>
      </c>
      <c r="E194" s="196">
        <v>3049.8</v>
      </c>
      <c r="F194" s="129">
        <v>0</v>
      </c>
      <c r="G194" s="129">
        <v>0</v>
      </c>
      <c r="H194" s="130">
        <v>3049.8</v>
      </c>
      <c r="I194" s="129">
        <v>0</v>
      </c>
      <c r="J194" s="211">
        <v>0</v>
      </c>
      <c r="K194" s="129">
        <v>0</v>
      </c>
      <c r="L194" s="129">
        <v>0</v>
      </c>
      <c r="M194" s="130">
        <v>3049.8</v>
      </c>
      <c r="N194" s="130">
        <v>3049.8</v>
      </c>
    </row>
    <row r="195" spans="1:14" s="138" customFormat="1" ht="36" hidden="1" x14ac:dyDescent="0.25">
      <c r="A195" s="134" t="s">
        <v>336</v>
      </c>
      <c r="B195" s="135" t="s">
        <v>237</v>
      </c>
      <c r="C195" s="135">
        <v>3610</v>
      </c>
      <c r="D195" s="136" t="s">
        <v>245</v>
      </c>
      <c r="E195" s="142">
        <v>235329</v>
      </c>
      <c r="F195" s="137">
        <v>21250.55</v>
      </c>
      <c r="G195" s="137">
        <v>25024.84</v>
      </c>
      <c r="H195" s="137">
        <v>231554.71</v>
      </c>
      <c r="I195" s="137">
        <v>16861.3</v>
      </c>
      <c r="J195" s="223">
        <v>16861.3</v>
      </c>
      <c r="K195" s="135">
        <v>0</v>
      </c>
      <c r="L195" s="135">
        <v>0</v>
      </c>
      <c r="M195" s="137">
        <v>214693.41</v>
      </c>
      <c r="N195" s="137">
        <v>214693.41</v>
      </c>
    </row>
    <row r="196" spans="1:14" x14ac:dyDescent="0.25">
      <c r="A196" s="128" t="s">
        <v>338</v>
      </c>
      <c r="B196" s="129" t="s">
        <v>237</v>
      </c>
      <c r="C196" s="129">
        <v>3920</v>
      </c>
      <c r="D196" s="243" t="s">
        <v>215</v>
      </c>
      <c r="E196" s="196">
        <v>187669.44</v>
      </c>
      <c r="F196" s="129">
        <v>0</v>
      </c>
      <c r="G196" s="129">
        <v>0</v>
      </c>
      <c r="H196" s="130">
        <v>187669.44</v>
      </c>
      <c r="I196" s="129">
        <v>0</v>
      </c>
      <c r="J196" s="211">
        <v>0</v>
      </c>
      <c r="K196" s="129">
        <v>0</v>
      </c>
      <c r="L196" s="129">
        <v>0</v>
      </c>
      <c r="M196" s="130">
        <v>187669.44</v>
      </c>
      <c r="N196" s="130">
        <v>187669.44</v>
      </c>
    </row>
    <row r="197" spans="1:14" ht="24" x14ac:dyDescent="0.25">
      <c r="A197" s="128" t="s">
        <v>338</v>
      </c>
      <c r="B197" s="129" t="s">
        <v>237</v>
      </c>
      <c r="C197" s="129">
        <v>3940</v>
      </c>
      <c r="D197" s="243" t="s">
        <v>216</v>
      </c>
      <c r="E197" s="196">
        <v>180337.58</v>
      </c>
      <c r="F197" s="130">
        <v>181294.14</v>
      </c>
      <c r="G197" s="130">
        <v>199469.74</v>
      </c>
      <c r="H197" s="130">
        <v>162161.98000000001</v>
      </c>
      <c r="I197" s="130">
        <v>73189.179999999993</v>
      </c>
      <c r="J197" s="213">
        <v>73189.179999999993</v>
      </c>
      <c r="K197" s="130">
        <v>73189.179999999993</v>
      </c>
      <c r="L197" s="130">
        <v>73189.179999999993</v>
      </c>
      <c r="M197" s="130">
        <v>88972.800000000003</v>
      </c>
      <c r="N197" s="130">
        <v>88972.800000000003</v>
      </c>
    </row>
    <row r="198" spans="1:14" s="138" customFormat="1" ht="24" hidden="1" x14ac:dyDescent="0.25">
      <c r="A198" s="134" t="s">
        <v>336</v>
      </c>
      <c r="B198" s="135" t="s">
        <v>237</v>
      </c>
      <c r="C198" s="135">
        <v>3980</v>
      </c>
      <c r="D198" s="136" t="s">
        <v>218</v>
      </c>
      <c r="E198" s="142">
        <v>1368101.28</v>
      </c>
      <c r="F198" s="137">
        <v>14715.93</v>
      </c>
      <c r="G198" s="137">
        <v>24268.5</v>
      </c>
      <c r="H198" s="137">
        <v>1358548.71</v>
      </c>
      <c r="I198" s="137">
        <v>342471.72</v>
      </c>
      <c r="J198" s="223">
        <v>280680.48</v>
      </c>
      <c r="K198" s="137">
        <v>95270.27</v>
      </c>
      <c r="L198" s="137">
        <v>95270.27</v>
      </c>
      <c r="M198" s="137">
        <v>1016076.99</v>
      </c>
      <c r="N198" s="137">
        <v>1077868.23</v>
      </c>
    </row>
    <row r="199" spans="1:14" x14ac:dyDescent="0.25">
      <c r="A199" s="128" t="s">
        <v>338</v>
      </c>
      <c r="B199" s="129" t="s">
        <v>237</v>
      </c>
      <c r="C199" s="129">
        <v>3990</v>
      </c>
      <c r="D199" s="243" t="s">
        <v>219</v>
      </c>
      <c r="E199" s="196">
        <v>588509.93000000005</v>
      </c>
      <c r="F199" s="129">
        <v>0</v>
      </c>
      <c r="G199" s="129">
        <v>0</v>
      </c>
      <c r="H199" s="130">
        <v>588509.93000000005</v>
      </c>
      <c r="I199" s="129">
        <v>0</v>
      </c>
      <c r="J199" s="211">
        <v>0</v>
      </c>
      <c r="K199" s="129">
        <v>0</v>
      </c>
      <c r="L199" s="129">
        <v>0</v>
      </c>
      <c r="M199" s="130">
        <v>588509.93000000005</v>
      </c>
      <c r="N199" s="130">
        <v>588509.93000000005</v>
      </c>
    </row>
    <row r="200" spans="1:14" s="198" customFormat="1" hidden="1" x14ac:dyDescent="0.25">
      <c r="A200" s="194" t="s">
        <v>337</v>
      </c>
      <c r="B200" s="195" t="s">
        <v>237</v>
      </c>
      <c r="C200" s="195">
        <v>5110</v>
      </c>
      <c r="D200" s="208" t="s">
        <v>220</v>
      </c>
      <c r="E200" s="196">
        <v>27520.080000000002</v>
      </c>
      <c r="F200" s="195">
        <v>0</v>
      </c>
      <c r="G200" s="195">
        <v>0</v>
      </c>
      <c r="H200" s="196">
        <v>27520.080000000002</v>
      </c>
      <c r="I200" s="195">
        <v>0</v>
      </c>
      <c r="J200" s="221">
        <v>0</v>
      </c>
      <c r="K200" s="195">
        <v>0</v>
      </c>
      <c r="L200" s="195">
        <v>0</v>
      </c>
      <c r="M200" s="196">
        <v>27520.080000000002</v>
      </c>
      <c r="N200" s="196">
        <v>27520.080000000002</v>
      </c>
    </row>
    <row r="201" spans="1:14" hidden="1" x14ac:dyDescent="0.25">
      <c r="A201" s="128"/>
      <c r="B201" s="129" t="s">
        <v>246</v>
      </c>
      <c r="C201" s="129">
        <v>1130</v>
      </c>
      <c r="D201" s="129" t="s">
        <v>148</v>
      </c>
      <c r="E201" s="130">
        <v>26386232.050000001</v>
      </c>
      <c r="F201" s="130">
        <v>11538516.83</v>
      </c>
      <c r="G201" s="130">
        <v>11480455.369999999</v>
      </c>
      <c r="H201" s="130">
        <v>26444293.510000002</v>
      </c>
      <c r="I201" s="130">
        <v>18132764.039999999</v>
      </c>
      <c r="J201" s="130">
        <v>6193772.25</v>
      </c>
      <c r="K201" s="130">
        <v>6193772.25</v>
      </c>
      <c r="L201" s="130">
        <v>6193772.25</v>
      </c>
      <c r="M201" s="130">
        <v>8311529.4699999997</v>
      </c>
      <c r="N201" s="130">
        <v>20250521.260000002</v>
      </c>
    </row>
    <row r="202" spans="1:14" hidden="1" x14ac:dyDescent="0.25">
      <c r="A202" s="128"/>
      <c r="B202" s="129" t="s">
        <v>246</v>
      </c>
      <c r="C202" s="129">
        <v>1210</v>
      </c>
      <c r="D202" s="129" t="s">
        <v>149</v>
      </c>
      <c r="E202" s="130">
        <v>13959024.800000001</v>
      </c>
      <c r="F202" s="130">
        <v>57274.85</v>
      </c>
      <c r="G202" s="130">
        <v>4795.8100000000004</v>
      </c>
      <c r="H202" s="130">
        <v>14011503.84</v>
      </c>
      <c r="I202" s="130">
        <v>3547030.97</v>
      </c>
      <c r="J202" s="130">
        <v>2915899.74</v>
      </c>
      <c r="K202" s="130">
        <v>2915899.74</v>
      </c>
      <c r="L202" s="130">
        <v>2915899.74</v>
      </c>
      <c r="M202" s="130">
        <v>10464472.869999999</v>
      </c>
      <c r="N202" s="130">
        <v>11095604.1</v>
      </c>
    </row>
    <row r="203" spans="1:14" hidden="1" x14ac:dyDescent="0.25">
      <c r="A203" s="128"/>
      <c r="B203" s="129" t="s">
        <v>246</v>
      </c>
      <c r="C203" s="129">
        <v>1220</v>
      </c>
      <c r="D203" s="129" t="s">
        <v>150</v>
      </c>
      <c r="E203" s="130">
        <v>1603154.72</v>
      </c>
      <c r="F203" s="130">
        <v>21431.39</v>
      </c>
      <c r="G203" s="130">
        <v>6388.65</v>
      </c>
      <c r="H203" s="130">
        <v>1618197.46</v>
      </c>
      <c r="I203" s="130">
        <v>420458.4</v>
      </c>
      <c r="J203" s="130">
        <v>270673.44</v>
      </c>
      <c r="K203" s="130">
        <v>24375.08</v>
      </c>
      <c r="L203" s="130">
        <v>24375.08</v>
      </c>
      <c r="M203" s="130">
        <v>1197739.06</v>
      </c>
      <c r="N203" s="130">
        <v>1347524.02</v>
      </c>
    </row>
    <row r="204" spans="1:14" hidden="1" x14ac:dyDescent="0.25">
      <c r="A204" s="128"/>
      <c r="B204" s="129" t="s">
        <v>246</v>
      </c>
      <c r="C204" s="129">
        <v>1230</v>
      </c>
      <c r="D204" s="129" t="s">
        <v>151</v>
      </c>
      <c r="E204" s="130">
        <v>150643.44</v>
      </c>
      <c r="F204" s="130">
        <v>60845.25</v>
      </c>
      <c r="G204" s="130">
        <v>60845.25</v>
      </c>
      <c r="H204" s="130">
        <v>150643.44</v>
      </c>
      <c r="I204" s="130">
        <v>73685.34</v>
      </c>
      <c r="J204" s="130">
        <v>47268.47</v>
      </c>
      <c r="K204" s="130">
        <v>47268.47</v>
      </c>
      <c r="L204" s="130">
        <v>47268.47</v>
      </c>
      <c r="M204" s="130">
        <v>76958.100000000006</v>
      </c>
      <c r="N204" s="130">
        <v>103374.97</v>
      </c>
    </row>
    <row r="205" spans="1:14" hidden="1" x14ac:dyDescent="0.25">
      <c r="A205" s="128"/>
      <c r="B205" s="129" t="s">
        <v>246</v>
      </c>
      <c r="C205" s="129">
        <v>1310</v>
      </c>
      <c r="D205" s="129" t="s">
        <v>152</v>
      </c>
      <c r="E205" s="130">
        <v>299443.18</v>
      </c>
      <c r="F205" s="130">
        <v>4865.59</v>
      </c>
      <c r="G205" s="130">
        <v>4263.68</v>
      </c>
      <c r="H205" s="130">
        <v>300045.09000000003</v>
      </c>
      <c r="I205" s="130">
        <v>79726.240000000005</v>
      </c>
      <c r="J205" s="130">
        <v>72950.94</v>
      </c>
      <c r="K205" s="130">
        <v>72950.94</v>
      </c>
      <c r="L205" s="130">
        <v>72950.94</v>
      </c>
      <c r="M205" s="130">
        <v>220318.85</v>
      </c>
      <c r="N205" s="130">
        <v>227094.15</v>
      </c>
    </row>
    <row r="206" spans="1:14" hidden="1" x14ac:dyDescent="0.25">
      <c r="A206" s="128"/>
      <c r="B206" s="129" t="s">
        <v>246</v>
      </c>
      <c r="C206" s="129">
        <v>1320</v>
      </c>
      <c r="D206" s="129" t="s">
        <v>153</v>
      </c>
      <c r="E206" s="130">
        <v>9172077.9800000004</v>
      </c>
      <c r="F206" s="130">
        <v>143826.85999999999</v>
      </c>
      <c r="G206" s="130">
        <v>222941.92</v>
      </c>
      <c r="H206" s="130">
        <v>9092962.9199999999</v>
      </c>
      <c r="I206" s="130">
        <v>2352098.34</v>
      </c>
      <c r="J206" s="130">
        <v>1438733.08</v>
      </c>
      <c r="K206" s="130">
        <v>1845.54</v>
      </c>
      <c r="L206" s="130">
        <v>1845.54</v>
      </c>
      <c r="M206" s="130">
        <v>6740864.5800000001</v>
      </c>
      <c r="N206" s="130">
        <v>7654229.8399999999</v>
      </c>
    </row>
    <row r="207" spans="1:14" hidden="1" x14ac:dyDescent="0.25">
      <c r="A207" s="128"/>
      <c r="B207" s="129" t="s">
        <v>246</v>
      </c>
      <c r="C207" s="129">
        <v>1330</v>
      </c>
      <c r="D207" s="129" t="s">
        <v>154</v>
      </c>
      <c r="E207" s="130">
        <v>139688.01999999999</v>
      </c>
      <c r="F207" s="129">
        <v>0</v>
      </c>
      <c r="G207" s="129">
        <v>0</v>
      </c>
      <c r="H207" s="130">
        <v>139688.01999999999</v>
      </c>
      <c r="I207" s="130">
        <v>34922.129999999997</v>
      </c>
      <c r="J207" s="130">
        <v>6894.85</v>
      </c>
      <c r="K207" s="130">
        <v>6894.85</v>
      </c>
      <c r="L207" s="130">
        <v>6894.85</v>
      </c>
      <c r="M207" s="130">
        <v>104765.89</v>
      </c>
      <c r="N207" s="130">
        <v>132793.17000000001</v>
      </c>
    </row>
    <row r="208" spans="1:14" hidden="1" x14ac:dyDescent="0.25">
      <c r="A208" s="128"/>
      <c r="B208" s="129" t="s">
        <v>246</v>
      </c>
      <c r="C208" s="129">
        <v>1440</v>
      </c>
      <c r="D208" s="129" t="s">
        <v>155</v>
      </c>
      <c r="E208" s="130">
        <v>2485097.9</v>
      </c>
      <c r="F208" s="130">
        <v>2808706.95</v>
      </c>
      <c r="G208" s="130">
        <v>4388457.8099999996</v>
      </c>
      <c r="H208" s="130">
        <v>905347.04</v>
      </c>
      <c r="I208" s="130">
        <v>905347.04</v>
      </c>
      <c r="J208" s="130">
        <v>550537.57999999996</v>
      </c>
      <c r="K208" s="130">
        <v>545037.57999999996</v>
      </c>
      <c r="L208" s="130">
        <v>545037.57999999996</v>
      </c>
      <c r="M208" s="129">
        <v>0</v>
      </c>
      <c r="N208" s="130">
        <v>354809.46</v>
      </c>
    </row>
    <row r="209" spans="1:14" hidden="1" x14ac:dyDescent="0.25">
      <c r="A209" s="128"/>
      <c r="B209" s="129" t="s">
        <v>246</v>
      </c>
      <c r="C209" s="129">
        <v>1510</v>
      </c>
      <c r="D209" s="129" t="s">
        <v>156</v>
      </c>
      <c r="E209" s="130">
        <v>167217.39000000001</v>
      </c>
      <c r="F209" s="130">
        <v>1747.09</v>
      </c>
      <c r="G209" s="130">
        <v>16766.84</v>
      </c>
      <c r="H209" s="130">
        <v>152197.64000000001</v>
      </c>
      <c r="I209" s="130">
        <v>28498.98</v>
      </c>
      <c r="J209" s="130">
        <v>5536</v>
      </c>
      <c r="K209" s="130">
        <v>3633</v>
      </c>
      <c r="L209" s="130">
        <v>3633</v>
      </c>
      <c r="M209" s="130">
        <v>123698.66</v>
      </c>
      <c r="N209" s="130">
        <v>146661.64000000001</v>
      </c>
    </row>
    <row r="210" spans="1:14" hidden="1" x14ac:dyDescent="0.25">
      <c r="A210" s="128"/>
      <c r="B210" s="129" t="s">
        <v>246</v>
      </c>
      <c r="C210" s="129">
        <v>1520</v>
      </c>
      <c r="D210" s="129" t="s">
        <v>157</v>
      </c>
      <c r="E210" s="130">
        <v>380547.48</v>
      </c>
      <c r="F210" s="129">
        <v>0</v>
      </c>
      <c r="G210" s="129">
        <v>0</v>
      </c>
      <c r="H210" s="130">
        <v>380547.48</v>
      </c>
      <c r="I210" s="130">
        <v>95136.87</v>
      </c>
      <c r="J210" s="129">
        <v>0</v>
      </c>
      <c r="K210" s="129">
        <v>0</v>
      </c>
      <c r="L210" s="129">
        <v>0</v>
      </c>
      <c r="M210" s="130">
        <v>285410.61</v>
      </c>
      <c r="N210" s="130">
        <v>380547.48</v>
      </c>
    </row>
    <row r="211" spans="1:14" hidden="1" x14ac:dyDescent="0.25">
      <c r="A211" s="128"/>
      <c r="B211" s="129" t="s">
        <v>246</v>
      </c>
      <c r="C211" s="129">
        <v>1530</v>
      </c>
      <c r="D211" s="129" t="s">
        <v>158</v>
      </c>
      <c r="E211" s="130">
        <v>16403.16</v>
      </c>
      <c r="F211" s="129">
        <v>0</v>
      </c>
      <c r="G211" s="129">
        <v>0</v>
      </c>
      <c r="H211" s="130">
        <v>16403.16</v>
      </c>
      <c r="I211" s="130">
        <v>4100.79</v>
      </c>
      <c r="J211" s="129">
        <v>0</v>
      </c>
      <c r="K211" s="129">
        <v>0</v>
      </c>
      <c r="L211" s="129">
        <v>0</v>
      </c>
      <c r="M211" s="130">
        <v>12302.37</v>
      </c>
      <c r="N211" s="130">
        <v>16403.16</v>
      </c>
    </row>
    <row r="212" spans="1:14" hidden="1" x14ac:dyDescent="0.25">
      <c r="A212" s="128"/>
      <c r="B212" s="129" t="s">
        <v>246</v>
      </c>
      <c r="C212" s="129">
        <v>1540</v>
      </c>
      <c r="D212" s="129" t="s">
        <v>159</v>
      </c>
      <c r="E212" s="130">
        <v>94898807.849999994</v>
      </c>
      <c r="F212" s="130">
        <v>90256141.549999997</v>
      </c>
      <c r="G212" s="130">
        <v>133743909.33</v>
      </c>
      <c r="H212" s="130">
        <v>51411040.07</v>
      </c>
      <c r="I212" s="130">
        <v>35719864.740000002</v>
      </c>
      <c r="J212" s="130">
        <v>7222142.9699999997</v>
      </c>
      <c r="K212" s="130">
        <v>3656495.75</v>
      </c>
      <c r="L212" s="130">
        <v>3656495.75</v>
      </c>
      <c r="M212" s="130">
        <v>15691175.33</v>
      </c>
      <c r="N212" s="130">
        <v>44188897.100000001</v>
      </c>
    </row>
    <row r="213" spans="1:14" hidden="1" x14ac:dyDescent="0.25">
      <c r="A213" s="128"/>
      <c r="B213" s="129" t="s">
        <v>246</v>
      </c>
      <c r="C213" s="129">
        <v>1590</v>
      </c>
      <c r="D213" s="129" t="s">
        <v>160</v>
      </c>
      <c r="E213" s="130">
        <v>7051.84</v>
      </c>
      <c r="F213" s="129">
        <v>0</v>
      </c>
      <c r="G213" s="129">
        <v>0</v>
      </c>
      <c r="H213" s="130">
        <v>7051.84</v>
      </c>
      <c r="I213" s="130">
        <v>1762.92</v>
      </c>
      <c r="J213" s="130">
        <v>1230.3599999999999</v>
      </c>
      <c r="K213" s="130">
        <v>1230.3599999999999</v>
      </c>
      <c r="L213" s="130">
        <v>1230.3599999999999</v>
      </c>
      <c r="M213" s="130">
        <v>5288.92</v>
      </c>
      <c r="N213" s="130">
        <v>5821.48</v>
      </c>
    </row>
    <row r="214" spans="1:14" hidden="1" x14ac:dyDescent="0.25">
      <c r="A214" s="128"/>
      <c r="B214" s="129" t="s">
        <v>246</v>
      </c>
      <c r="C214" s="129">
        <v>2110</v>
      </c>
      <c r="D214" s="129" t="s">
        <v>161</v>
      </c>
      <c r="E214" s="130">
        <v>605860.07999999996</v>
      </c>
      <c r="F214" s="130">
        <v>491641.18</v>
      </c>
      <c r="G214" s="130">
        <v>396934</v>
      </c>
      <c r="H214" s="130">
        <v>700567.26</v>
      </c>
      <c r="I214" s="130">
        <v>426588.3</v>
      </c>
      <c r="J214" s="130">
        <v>119288.11</v>
      </c>
      <c r="K214" s="130">
        <v>44545.58</v>
      </c>
      <c r="L214" s="130">
        <v>44545.58</v>
      </c>
      <c r="M214" s="130">
        <v>273978.96000000002</v>
      </c>
      <c r="N214" s="130">
        <v>581279.15</v>
      </c>
    </row>
    <row r="215" spans="1:14" hidden="1" x14ac:dyDescent="0.25">
      <c r="A215" s="128"/>
      <c r="B215" s="129" t="s">
        <v>246</v>
      </c>
      <c r="C215" s="129">
        <v>2140</v>
      </c>
      <c r="D215" s="129" t="s">
        <v>162</v>
      </c>
      <c r="E215" s="130">
        <v>154388.64000000001</v>
      </c>
      <c r="F215" s="130">
        <v>49157.46</v>
      </c>
      <c r="G215" s="130">
        <v>33417.839999999997</v>
      </c>
      <c r="H215" s="130">
        <v>170128.26</v>
      </c>
      <c r="I215" s="130">
        <v>53215.35</v>
      </c>
      <c r="J215" s="130">
        <v>24770.35</v>
      </c>
      <c r="K215" s="129">
        <v>510.35</v>
      </c>
      <c r="L215" s="129">
        <v>510.35</v>
      </c>
      <c r="M215" s="130">
        <v>116912.91</v>
      </c>
      <c r="N215" s="130">
        <v>145357.91</v>
      </c>
    </row>
    <row r="216" spans="1:14" hidden="1" x14ac:dyDescent="0.25">
      <c r="A216" s="128"/>
      <c r="B216" s="129" t="s">
        <v>246</v>
      </c>
      <c r="C216" s="129">
        <v>2150</v>
      </c>
      <c r="D216" s="129" t="s">
        <v>163</v>
      </c>
      <c r="E216" s="130">
        <v>9652.2000000000007</v>
      </c>
      <c r="F216" s="130">
        <v>53680.27</v>
      </c>
      <c r="G216" s="130">
        <v>9582.4699999999993</v>
      </c>
      <c r="H216" s="130">
        <v>53750</v>
      </c>
      <c r="I216" s="130">
        <v>53750</v>
      </c>
      <c r="J216" s="130">
        <v>28050</v>
      </c>
      <c r="K216" s="129">
        <v>0</v>
      </c>
      <c r="L216" s="129">
        <v>0</v>
      </c>
      <c r="M216" s="129">
        <v>0</v>
      </c>
      <c r="N216" s="130">
        <v>25700</v>
      </c>
    </row>
    <row r="217" spans="1:14" hidden="1" x14ac:dyDescent="0.25">
      <c r="A217" s="128"/>
      <c r="B217" s="129" t="s">
        <v>246</v>
      </c>
      <c r="C217" s="129">
        <v>2160</v>
      </c>
      <c r="D217" s="129" t="s">
        <v>164</v>
      </c>
      <c r="E217" s="130">
        <v>96311.12</v>
      </c>
      <c r="F217" s="130">
        <v>74766.69</v>
      </c>
      <c r="G217" s="130">
        <v>46137.69</v>
      </c>
      <c r="H217" s="130">
        <v>124940.12</v>
      </c>
      <c r="I217" s="130">
        <v>27703.23</v>
      </c>
      <c r="J217" s="130">
        <v>27703.23</v>
      </c>
      <c r="K217" s="130">
        <v>2042.23</v>
      </c>
      <c r="L217" s="130">
        <v>2042.23</v>
      </c>
      <c r="M217" s="130">
        <v>97236.89</v>
      </c>
      <c r="N217" s="130">
        <v>97236.89</v>
      </c>
    </row>
    <row r="218" spans="1:14" hidden="1" x14ac:dyDescent="0.25">
      <c r="A218" s="128"/>
      <c r="B218" s="129" t="s">
        <v>246</v>
      </c>
      <c r="C218" s="129">
        <v>2210</v>
      </c>
      <c r="D218" s="129" t="s">
        <v>165</v>
      </c>
      <c r="E218" s="130">
        <v>277676.32</v>
      </c>
      <c r="F218" s="130">
        <v>43911.519999999997</v>
      </c>
      <c r="G218" s="130">
        <v>76796.820000000007</v>
      </c>
      <c r="H218" s="130">
        <v>244791.02</v>
      </c>
      <c r="I218" s="130">
        <v>45011.15</v>
      </c>
      <c r="J218" s="130">
        <v>45011.15</v>
      </c>
      <c r="K218" s="130">
        <v>45011.15</v>
      </c>
      <c r="L218" s="130">
        <v>45011.15</v>
      </c>
      <c r="M218" s="130">
        <v>199779.87</v>
      </c>
      <c r="N218" s="130">
        <v>199779.87</v>
      </c>
    </row>
    <row r="219" spans="1:14" hidden="1" x14ac:dyDescent="0.25">
      <c r="A219" s="128"/>
      <c r="B219" s="129" t="s">
        <v>246</v>
      </c>
      <c r="C219" s="129">
        <v>2230</v>
      </c>
      <c r="D219" s="129" t="s">
        <v>166</v>
      </c>
      <c r="E219" s="130">
        <v>2507.35</v>
      </c>
      <c r="F219" s="129">
        <v>0</v>
      </c>
      <c r="G219" s="129">
        <v>0</v>
      </c>
      <c r="H219" s="130">
        <v>2507.35</v>
      </c>
      <c r="I219" s="129">
        <v>0</v>
      </c>
      <c r="J219" s="129">
        <v>0</v>
      </c>
      <c r="K219" s="129">
        <v>0</v>
      </c>
      <c r="L219" s="129">
        <v>0</v>
      </c>
      <c r="M219" s="130">
        <v>2507.35</v>
      </c>
      <c r="N219" s="130">
        <v>2507.35</v>
      </c>
    </row>
    <row r="220" spans="1:14" hidden="1" x14ac:dyDescent="0.25">
      <c r="A220" s="128"/>
      <c r="B220" s="129" t="s">
        <v>246</v>
      </c>
      <c r="C220" s="129">
        <v>2410</v>
      </c>
      <c r="D220" s="129" t="s">
        <v>168</v>
      </c>
      <c r="E220" s="130">
        <v>71344.320000000007</v>
      </c>
      <c r="F220" s="130">
        <v>53690</v>
      </c>
      <c r="G220" s="129">
        <v>454.91</v>
      </c>
      <c r="H220" s="130">
        <v>124579.41</v>
      </c>
      <c r="I220" s="129">
        <v>0</v>
      </c>
      <c r="J220" s="129">
        <v>0</v>
      </c>
      <c r="K220" s="129">
        <v>0</v>
      </c>
      <c r="L220" s="129">
        <v>0</v>
      </c>
      <c r="M220" s="130">
        <v>124579.41</v>
      </c>
      <c r="N220" s="130">
        <v>124579.41</v>
      </c>
    </row>
    <row r="221" spans="1:14" hidden="1" x14ac:dyDescent="0.25">
      <c r="A221" s="128"/>
      <c r="B221" s="129" t="s">
        <v>246</v>
      </c>
      <c r="C221" s="129">
        <v>2420</v>
      </c>
      <c r="D221" s="129" t="s">
        <v>169</v>
      </c>
      <c r="E221" s="130">
        <v>405489.6</v>
      </c>
      <c r="F221" s="130">
        <v>23529.919999999998</v>
      </c>
      <c r="G221" s="130">
        <v>94018.96</v>
      </c>
      <c r="H221" s="130">
        <v>335000.56</v>
      </c>
      <c r="I221" s="129">
        <v>0</v>
      </c>
      <c r="J221" s="129">
        <v>0</v>
      </c>
      <c r="K221" s="129">
        <v>0</v>
      </c>
      <c r="L221" s="129">
        <v>0</v>
      </c>
      <c r="M221" s="130">
        <v>335000.56</v>
      </c>
      <c r="N221" s="130">
        <v>335000.56</v>
      </c>
    </row>
    <row r="222" spans="1:14" hidden="1" x14ac:dyDescent="0.25">
      <c r="A222" s="128"/>
      <c r="B222" s="129" t="s">
        <v>246</v>
      </c>
      <c r="C222" s="129">
        <v>2430</v>
      </c>
      <c r="D222" s="129" t="s">
        <v>170</v>
      </c>
      <c r="E222" s="130">
        <v>2932.08</v>
      </c>
      <c r="F222" s="130">
        <v>22432.77</v>
      </c>
      <c r="G222" s="129">
        <v>511.29</v>
      </c>
      <c r="H222" s="130">
        <v>24853.56</v>
      </c>
      <c r="I222" s="130">
        <v>10660</v>
      </c>
      <c r="J222" s="130">
        <v>10660</v>
      </c>
      <c r="K222" s="130">
        <v>10660</v>
      </c>
      <c r="L222" s="130">
        <v>10660</v>
      </c>
      <c r="M222" s="130">
        <v>14193.56</v>
      </c>
      <c r="N222" s="130">
        <v>14193.56</v>
      </c>
    </row>
    <row r="223" spans="1:14" hidden="1" x14ac:dyDescent="0.25">
      <c r="A223" s="128"/>
      <c r="B223" s="129" t="s">
        <v>246</v>
      </c>
      <c r="C223" s="129">
        <v>2440</v>
      </c>
      <c r="D223" s="129" t="s">
        <v>171</v>
      </c>
      <c r="E223" s="130">
        <v>42342.96</v>
      </c>
      <c r="F223" s="129">
        <v>0</v>
      </c>
      <c r="G223" s="129">
        <v>0</v>
      </c>
      <c r="H223" s="130">
        <v>42342.96</v>
      </c>
      <c r="I223" s="129">
        <v>0</v>
      </c>
      <c r="J223" s="129">
        <v>0</v>
      </c>
      <c r="K223" s="129">
        <v>0</v>
      </c>
      <c r="L223" s="129">
        <v>0</v>
      </c>
      <c r="M223" s="130">
        <v>42342.96</v>
      </c>
      <c r="N223" s="130">
        <v>42342.96</v>
      </c>
    </row>
    <row r="224" spans="1:14" hidden="1" x14ac:dyDescent="0.25">
      <c r="A224" s="128"/>
      <c r="B224" s="129" t="s">
        <v>246</v>
      </c>
      <c r="C224" s="129">
        <v>2460</v>
      </c>
      <c r="D224" s="129" t="s">
        <v>173</v>
      </c>
      <c r="E224" s="130">
        <v>33507.160000000003</v>
      </c>
      <c r="F224" s="130">
        <v>18227.18</v>
      </c>
      <c r="G224" s="130">
        <v>12649.34</v>
      </c>
      <c r="H224" s="130">
        <v>39085</v>
      </c>
      <c r="I224" s="130">
        <v>19390.400000000001</v>
      </c>
      <c r="J224" s="130">
        <v>19390.400000000001</v>
      </c>
      <c r="K224" s="130">
        <v>13542.95</v>
      </c>
      <c r="L224" s="130">
        <v>13542.95</v>
      </c>
      <c r="M224" s="130">
        <v>19694.599999999999</v>
      </c>
      <c r="N224" s="130">
        <v>19694.599999999999</v>
      </c>
    </row>
    <row r="225" spans="1:14" hidden="1" x14ac:dyDescent="0.25">
      <c r="A225" s="128"/>
      <c r="B225" s="129" t="s">
        <v>246</v>
      </c>
      <c r="C225" s="129">
        <v>2470</v>
      </c>
      <c r="D225" s="129" t="s">
        <v>174</v>
      </c>
      <c r="E225" s="130">
        <v>75946.8</v>
      </c>
      <c r="F225" s="129">
        <v>0</v>
      </c>
      <c r="G225" s="129">
        <v>0</v>
      </c>
      <c r="H225" s="130">
        <v>75946.8</v>
      </c>
      <c r="I225" s="129">
        <v>657.93</v>
      </c>
      <c r="J225" s="129">
        <v>657.93</v>
      </c>
      <c r="K225" s="129">
        <v>556.13</v>
      </c>
      <c r="L225" s="129">
        <v>556.13</v>
      </c>
      <c r="M225" s="130">
        <v>75288.87</v>
      </c>
      <c r="N225" s="130">
        <v>75288.87</v>
      </c>
    </row>
    <row r="226" spans="1:14" hidden="1" x14ac:dyDescent="0.25">
      <c r="A226" s="128"/>
      <c r="B226" s="129" t="s">
        <v>246</v>
      </c>
      <c r="C226" s="129">
        <v>2480</v>
      </c>
      <c r="D226" s="129" t="s">
        <v>175</v>
      </c>
      <c r="E226" s="130">
        <v>4651.08</v>
      </c>
      <c r="F226" s="129">
        <v>0</v>
      </c>
      <c r="G226" s="129">
        <v>0</v>
      </c>
      <c r="H226" s="130">
        <v>4651.08</v>
      </c>
      <c r="I226" s="129">
        <v>0</v>
      </c>
      <c r="J226" s="129">
        <v>0</v>
      </c>
      <c r="K226" s="129">
        <v>0</v>
      </c>
      <c r="L226" s="129">
        <v>0</v>
      </c>
      <c r="M226" s="130">
        <v>4651.08</v>
      </c>
      <c r="N226" s="130">
        <v>4651.08</v>
      </c>
    </row>
    <row r="227" spans="1:14" hidden="1" x14ac:dyDescent="0.25">
      <c r="A227" s="128"/>
      <c r="B227" s="129" t="s">
        <v>246</v>
      </c>
      <c r="C227" s="129">
        <v>2490</v>
      </c>
      <c r="D227" s="129" t="s">
        <v>176</v>
      </c>
      <c r="E227" s="130">
        <v>331854.55</v>
      </c>
      <c r="F227" s="130">
        <v>13530.69</v>
      </c>
      <c r="G227" s="130">
        <v>18693.330000000002</v>
      </c>
      <c r="H227" s="130">
        <v>326691.90999999997</v>
      </c>
      <c r="I227" s="130">
        <v>45797.64</v>
      </c>
      <c r="J227" s="130">
        <v>45797.64</v>
      </c>
      <c r="K227" s="130">
        <v>42118.6</v>
      </c>
      <c r="L227" s="130">
        <v>42118.6</v>
      </c>
      <c r="M227" s="130">
        <v>280894.27</v>
      </c>
      <c r="N227" s="130">
        <v>280894.27</v>
      </c>
    </row>
    <row r="228" spans="1:14" hidden="1" x14ac:dyDescent="0.25">
      <c r="A228" s="128"/>
      <c r="B228" s="129" t="s">
        <v>246</v>
      </c>
      <c r="C228" s="129">
        <v>2520</v>
      </c>
      <c r="D228" s="129" t="s">
        <v>238</v>
      </c>
      <c r="E228" s="129">
        <v>946.3</v>
      </c>
      <c r="F228" s="129">
        <v>0</v>
      </c>
      <c r="G228" s="129">
        <v>0</v>
      </c>
      <c r="H228" s="129">
        <v>946.3</v>
      </c>
      <c r="I228" s="129">
        <v>0</v>
      </c>
      <c r="J228" s="129">
        <v>0</v>
      </c>
      <c r="K228" s="129">
        <v>0</v>
      </c>
      <c r="L228" s="129">
        <v>0</v>
      </c>
      <c r="M228" s="129">
        <v>946.3</v>
      </c>
      <c r="N228" s="129">
        <v>946.3</v>
      </c>
    </row>
    <row r="229" spans="1:14" hidden="1" x14ac:dyDescent="0.25">
      <c r="A229" s="128"/>
      <c r="B229" s="129" t="s">
        <v>246</v>
      </c>
      <c r="C229" s="129">
        <v>2540</v>
      </c>
      <c r="D229" s="129" t="s">
        <v>234</v>
      </c>
      <c r="E229" s="130">
        <v>4059.96</v>
      </c>
      <c r="F229" s="129">
        <v>0</v>
      </c>
      <c r="G229" s="129">
        <v>0</v>
      </c>
      <c r="H229" s="130">
        <v>4059.96</v>
      </c>
      <c r="I229" s="129">
        <v>0</v>
      </c>
      <c r="J229" s="129">
        <v>0</v>
      </c>
      <c r="K229" s="129">
        <v>0</v>
      </c>
      <c r="L229" s="129">
        <v>0</v>
      </c>
      <c r="M229" s="130">
        <v>4059.96</v>
      </c>
      <c r="N229" s="130">
        <v>4059.96</v>
      </c>
    </row>
    <row r="230" spans="1:14" hidden="1" x14ac:dyDescent="0.25">
      <c r="A230" s="128"/>
      <c r="B230" s="129" t="s">
        <v>246</v>
      </c>
      <c r="C230" s="129">
        <v>2550</v>
      </c>
      <c r="D230" s="129" t="s">
        <v>178</v>
      </c>
      <c r="E230" s="130">
        <v>5340.98</v>
      </c>
      <c r="F230" s="129">
        <v>0</v>
      </c>
      <c r="G230" s="129">
        <v>0</v>
      </c>
      <c r="H230" s="130">
        <v>5340.98</v>
      </c>
      <c r="I230" s="129">
        <v>0</v>
      </c>
      <c r="J230" s="129">
        <v>0</v>
      </c>
      <c r="K230" s="129">
        <v>0</v>
      </c>
      <c r="L230" s="129">
        <v>0</v>
      </c>
      <c r="M230" s="130">
        <v>5340.98</v>
      </c>
      <c r="N230" s="130">
        <v>5340.98</v>
      </c>
    </row>
    <row r="231" spans="1:14" hidden="1" x14ac:dyDescent="0.25">
      <c r="A231" s="128"/>
      <c r="B231" s="129" t="s">
        <v>246</v>
      </c>
      <c r="C231" s="129">
        <v>2560</v>
      </c>
      <c r="D231" s="129" t="s">
        <v>179</v>
      </c>
      <c r="E231" s="130">
        <v>36252.82</v>
      </c>
      <c r="F231" s="129">
        <v>0</v>
      </c>
      <c r="G231" s="129">
        <v>0</v>
      </c>
      <c r="H231" s="130">
        <v>36252.82</v>
      </c>
      <c r="I231" s="129">
        <v>339.52</v>
      </c>
      <c r="J231" s="129">
        <v>339.52</v>
      </c>
      <c r="K231" s="129">
        <v>288.36</v>
      </c>
      <c r="L231" s="129">
        <v>288.36</v>
      </c>
      <c r="M231" s="130">
        <v>35913.300000000003</v>
      </c>
      <c r="N231" s="130">
        <v>35913.300000000003</v>
      </c>
    </row>
    <row r="232" spans="1:14" hidden="1" x14ac:dyDescent="0.25">
      <c r="A232" s="128"/>
      <c r="B232" s="129" t="s">
        <v>246</v>
      </c>
      <c r="C232" s="129">
        <v>2610</v>
      </c>
      <c r="D232" s="129" t="s">
        <v>181</v>
      </c>
      <c r="E232" s="130">
        <v>1983333.47</v>
      </c>
      <c r="F232" s="130">
        <v>2492554.56</v>
      </c>
      <c r="G232" s="130">
        <v>1901672.84</v>
      </c>
      <c r="H232" s="130">
        <v>2574215.19</v>
      </c>
      <c r="I232" s="130">
        <v>2005603.03</v>
      </c>
      <c r="J232" s="130">
        <v>284774.82</v>
      </c>
      <c r="K232" s="130">
        <v>131527</v>
      </c>
      <c r="L232" s="130">
        <v>131527</v>
      </c>
      <c r="M232" s="130">
        <v>568612.16</v>
      </c>
      <c r="N232" s="130">
        <v>2289440.37</v>
      </c>
    </row>
    <row r="233" spans="1:14" hidden="1" x14ac:dyDescent="0.25">
      <c r="A233" s="128"/>
      <c r="B233" s="129" t="s">
        <v>246</v>
      </c>
      <c r="C233" s="129">
        <v>2710</v>
      </c>
      <c r="D233" s="129" t="s">
        <v>182</v>
      </c>
      <c r="E233" s="130">
        <v>37693.56</v>
      </c>
      <c r="F233" s="130">
        <v>56837.96</v>
      </c>
      <c r="G233" s="130">
        <v>4225.2</v>
      </c>
      <c r="H233" s="130">
        <v>90306.32</v>
      </c>
      <c r="I233" s="130">
        <v>56490.2</v>
      </c>
      <c r="J233" s="129">
        <v>0</v>
      </c>
      <c r="K233" s="129">
        <v>0</v>
      </c>
      <c r="L233" s="129">
        <v>0</v>
      </c>
      <c r="M233" s="130">
        <v>33816.120000000003</v>
      </c>
      <c r="N233" s="130">
        <v>90306.32</v>
      </c>
    </row>
    <row r="234" spans="1:14" hidden="1" x14ac:dyDescent="0.25">
      <c r="A234" s="128"/>
      <c r="B234" s="129" t="s">
        <v>246</v>
      </c>
      <c r="C234" s="129">
        <v>2720</v>
      </c>
      <c r="D234" s="129" t="s">
        <v>183</v>
      </c>
      <c r="E234" s="130">
        <v>75214.350000000006</v>
      </c>
      <c r="F234" s="130">
        <v>16878.09</v>
      </c>
      <c r="G234" s="130">
        <v>13031.04</v>
      </c>
      <c r="H234" s="130">
        <v>79061.399999999994</v>
      </c>
      <c r="I234" s="130">
        <v>8026.05</v>
      </c>
      <c r="J234" s="130">
        <v>4179</v>
      </c>
      <c r="K234" s="130">
        <v>1299</v>
      </c>
      <c r="L234" s="130">
        <v>1299</v>
      </c>
      <c r="M234" s="130">
        <v>71035.350000000006</v>
      </c>
      <c r="N234" s="130">
        <v>74882.399999999994</v>
      </c>
    </row>
    <row r="235" spans="1:14" hidden="1" x14ac:dyDescent="0.25">
      <c r="A235" s="128"/>
      <c r="B235" s="129" t="s">
        <v>246</v>
      </c>
      <c r="C235" s="129">
        <v>2730</v>
      </c>
      <c r="D235" s="129" t="s">
        <v>184</v>
      </c>
      <c r="E235" s="129">
        <v>0</v>
      </c>
      <c r="F235" s="130">
        <v>5760</v>
      </c>
      <c r="G235" s="129">
        <v>0</v>
      </c>
      <c r="H235" s="130">
        <v>5760</v>
      </c>
      <c r="I235" s="130">
        <v>5760</v>
      </c>
      <c r="J235" s="130">
        <v>5760</v>
      </c>
      <c r="K235" s="130">
        <v>5760</v>
      </c>
      <c r="L235" s="130">
        <v>5760</v>
      </c>
      <c r="M235" s="129">
        <v>0</v>
      </c>
      <c r="N235" s="129">
        <v>0</v>
      </c>
    </row>
    <row r="236" spans="1:14" hidden="1" x14ac:dyDescent="0.25">
      <c r="A236" s="128"/>
      <c r="B236" s="129" t="s">
        <v>246</v>
      </c>
      <c r="C236" s="129">
        <v>2740</v>
      </c>
      <c r="D236" s="129" t="s">
        <v>185</v>
      </c>
      <c r="E236" s="129">
        <v>992.4</v>
      </c>
      <c r="F236" s="129">
        <v>0</v>
      </c>
      <c r="G236" s="129">
        <v>0</v>
      </c>
      <c r="H236" s="129">
        <v>992.4</v>
      </c>
      <c r="I236" s="129">
        <v>0</v>
      </c>
      <c r="J236" s="129">
        <v>0</v>
      </c>
      <c r="K236" s="129">
        <v>0</v>
      </c>
      <c r="L236" s="129">
        <v>0</v>
      </c>
      <c r="M236" s="129">
        <v>992.4</v>
      </c>
      <c r="N236" s="129">
        <v>992.4</v>
      </c>
    </row>
    <row r="237" spans="1:14" hidden="1" x14ac:dyDescent="0.25">
      <c r="A237" s="128"/>
      <c r="B237" s="129" t="s">
        <v>246</v>
      </c>
      <c r="C237" s="129">
        <v>2910</v>
      </c>
      <c r="D237" s="129" t="s">
        <v>186</v>
      </c>
      <c r="E237" s="130">
        <v>94819.54</v>
      </c>
      <c r="F237" s="130">
        <v>11920.99</v>
      </c>
      <c r="G237" s="130">
        <v>11748.99</v>
      </c>
      <c r="H237" s="130">
        <v>94991.54</v>
      </c>
      <c r="I237" s="130">
        <v>20411.02</v>
      </c>
      <c r="J237" s="130">
        <v>20411.02</v>
      </c>
      <c r="K237" s="130">
        <v>4818.5200000000004</v>
      </c>
      <c r="L237" s="130">
        <v>4818.5200000000004</v>
      </c>
      <c r="M237" s="130">
        <v>74580.52</v>
      </c>
      <c r="N237" s="130">
        <v>74580.52</v>
      </c>
    </row>
    <row r="238" spans="1:14" hidden="1" x14ac:dyDescent="0.25">
      <c r="A238" s="128"/>
      <c r="B238" s="129" t="s">
        <v>246</v>
      </c>
      <c r="C238" s="129">
        <v>2920</v>
      </c>
      <c r="D238" s="129" t="s">
        <v>187</v>
      </c>
      <c r="E238" s="130">
        <v>21521.279999999999</v>
      </c>
      <c r="F238" s="130">
        <v>3398.66</v>
      </c>
      <c r="G238" s="130">
        <v>1939</v>
      </c>
      <c r="H238" s="130">
        <v>22980.94</v>
      </c>
      <c r="I238" s="130">
        <v>3690.34</v>
      </c>
      <c r="J238" s="130">
        <v>3690.34</v>
      </c>
      <c r="K238" s="130">
        <v>3690.34</v>
      </c>
      <c r="L238" s="130">
        <v>3690.34</v>
      </c>
      <c r="M238" s="130">
        <v>19290.599999999999</v>
      </c>
      <c r="N238" s="130">
        <v>19290.599999999999</v>
      </c>
    </row>
    <row r="239" spans="1:14" hidden="1" x14ac:dyDescent="0.25">
      <c r="A239" s="128"/>
      <c r="B239" s="129" t="s">
        <v>246</v>
      </c>
      <c r="C239" s="129">
        <v>2930</v>
      </c>
      <c r="D239" s="129" t="s">
        <v>188</v>
      </c>
      <c r="E239" s="130">
        <v>285742.28000000003</v>
      </c>
      <c r="F239" s="130">
        <v>56640.29</v>
      </c>
      <c r="G239" s="130">
        <v>22017.37</v>
      </c>
      <c r="H239" s="130">
        <v>320365.2</v>
      </c>
      <c r="I239" s="130">
        <v>47625</v>
      </c>
      <c r="J239" s="130">
        <v>20725</v>
      </c>
      <c r="K239" s="129">
        <v>0</v>
      </c>
      <c r="L239" s="129">
        <v>0</v>
      </c>
      <c r="M239" s="130">
        <v>272740.2</v>
      </c>
      <c r="N239" s="130">
        <v>299640.2</v>
      </c>
    </row>
    <row r="240" spans="1:14" hidden="1" x14ac:dyDescent="0.25">
      <c r="A240" s="128"/>
      <c r="B240" s="129" t="s">
        <v>246</v>
      </c>
      <c r="C240" s="129">
        <v>2940</v>
      </c>
      <c r="D240" s="129" t="s">
        <v>189</v>
      </c>
      <c r="E240" s="130">
        <v>137720.1</v>
      </c>
      <c r="F240" s="130">
        <v>11724.91</v>
      </c>
      <c r="G240" s="130">
        <v>15714.22</v>
      </c>
      <c r="H240" s="130">
        <v>133730.79</v>
      </c>
      <c r="I240" s="130">
        <v>17173.13</v>
      </c>
      <c r="J240" s="130">
        <v>13069.13</v>
      </c>
      <c r="K240" s="130">
        <v>1499.13</v>
      </c>
      <c r="L240" s="130">
        <v>1499.13</v>
      </c>
      <c r="M240" s="130">
        <v>116557.66</v>
      </c>
      <c r="N240" s="130">
        <v>120661.66</v>
      </c>
    </row>
    <row r="241" spans="1:14" hidden="1" x14ac:dyDescent="0.25">
      <c r="A241" s="128"/>
      <c r="B241" s="129" t="s">
        <v>246</v>
      </c>
      <c r="C241" s="129">
        <v>2950</v>
      </c>
      <c r="D241" s="129" t="s">
        <v>247</v>
      </c>
      <c r="E241" s="130">
        <v>6463.16</v>
      </c>
      <c r="F241" s="129">
        <v>0</v>
      </c>
      <c r="G241" s="129">
        <v>0</v>
      </c>
      <c r="H241" s="130">
        <v>6463.16</v>
      </c>
      <c r="I241" s="129">
        <v>0</v>
      </c>
      <c r="J241" s="129">
        <v>0</v>
      </c>
      <c r="K241" s="129">
        <v>0</v>
      </c>
      <c r="L241" s="129">
        <v>0</v>
      </c>
      <c r="M241" s="130">
        <v>6463.16</v>
      </c>
      <c r="N241" s="130">
        <v>6463.16</v>
      </c>
    </row>
    <row r="242" spans="1:14" hidden="1" x14ac:dyDescent="0.25">
      <c r="A242" s="128"/>
      <c r="B242" s="129" t="s">
        <v>246</v>
      </c>
      <c r="C242" s="129">
        <v>2960</v>
      </c>
      <c r="D242" s="129" t="s">
        <v>190</v>
      </c>
      <c r="E242" s="130">
        <v>331079.88</v>
      </c>
      <c r="F242" s="130">
        <v>124187.27</v>
      </c>
      <c r="G242" s="130">
        <v>120142.98</v>
      </c>
      <c r="H242" s="130">
        <v>335124.17</v>
      </c>
      <c r="I242" s="130">
        <v>136765.1</v>
      </c>
      <c r="J242" s="130">
        <v>136765.1</v>
      </c>
      <c r="K242" s="130">
        <v>1093.0999999999999</v>
      </c>
      <c r="L242" s="130">
        <v>1093.0999999999999</v>
      </c>
      <c r="M242" s="130">
        <v>198359.07</v>
      </c>
      <c r="N242" s="130">
        <v>198359.07</v>
      </c>
    </row>
    <row r="243" spans="1:14" hidden="1" x14ac:dyDescent="0.25">
      <c r="A243" s="128"/>
      <c r="B243" s="129" t="s">
        <v>246</v>
      </c>
      <c r="C243" s="129">
        <v>2980</v>
      </c>
      <c r="D243" s="129" t="s">
        <v>191</v>
      </c>
      <c r="E243" s="130">
        <v>23872.68</v>
      </c>
      <c r="F243" s="129">
        <v>566.46</v>
      </c>
      <c r="G243" s="129">
        <v>566.46</v>
      </c>
      <c r="H243" s="130">
        <v>23872.68</v>
      </c>
      <c r="I243" s="130">
        <v>2555.85</v>
      </c>
      <c r="J243" s="130">
        <v>2555.85</v>
      </c>
      <c r="K243" s="129">
        <v>0</v>
      </c>
      <c r="L243" s="129">
        <v>0</v>
      </c>
      <c r="M243" s="130">
        <v>21316.83</v>
      </c>
      <c r="N243" s="130">
        <v>21316.83</v>
      </c>
    </row>
    <row r="244" spans="1:14" hidden="1" x14ac:dyDescent="0.25">
      <c r="A244" s="128"/>
      <c r="B244" s="129" t="s">
        <v>246</v>
      </c>
      <c r="C244" s="129">
        <v>2990</v>
      </c>
      <c r="D244" s="129" t="s">
        <v>239</v>
      </c>
      <c r="E244" s="130">
        <v>5012.84</v>
      </c>
      <c r="F244" s="130">
        <v>3002.75</v>
      </c>
      <c r="G244" s="129">
        <v>851.82</v>
      </c>
      <c r="H244" s="130">
        <v>7163.77</v>
      </c>
      <c r="I244" s="130">
        <v>3233.14</v>
      </c>
      <c r="J244" s="130">
        <v>3233.14</v>
      </c>
      <c r="K244" s="130">
        <v>2679.28</v>
      </c>
      <c r="L244" s="130">
        <v>2679.28</v>
      </c>
      <c r="M244" s="130">
        <v>3930.63</v>
      </c>
      <c r="N244" s="130">
        <v>3930.63</v>
      </c>
    </row>
    <row r="245" spans="1:14" hidden="1" x14ac:dyDescent="0.25">
      <c r="A245" s="128"/>
      <c r="B245" s="129" t="s">
        <v>246</v>
      </c>
      <c r="C245" s="129">
        <v>3110</v>
      </c>
      <c r="D245" s="129" t="s">
        <v>192</v>
      </c>
      <c r="E245" s="130">
        <v>261926695.5</v>
      </c>
      <c r="F245" s="130">
        <v>240844322.53999999</v>
      </c>
      <c r="G245" s="130">
        <v>311144292.93000001</v>
      </c>
      <c r="H245" s="130">
        <v>191626725.11000001</v>
      </c>
      <c r="I245" s="130">
        <v>752217.05</v>
      </c>
      <c r="J245" s="130">
        <v>752217.05</v>
      </c>
      <c r="K245" s="130">
        <v>539050.55000000005</v>
      </c>
      <c r="L245" s="130">
        <v>539050.55000000005</v>
      </c>
      <c r="M245" s="130">
        <v>190874508.06</v>
      </c>
      <c r="N245" s="130">
        <v>190874508.06</v>
      </c>
    </row>
    <row r="246" spans="1:14" hidden="1" x14ac:dyDescent="0.25">
      <c r="A246" s="128"/>
      <c r="B246" s="129" t="s">
        <v>246</v>
      </c>
      <c r="C246" s="129">
        <v>3140</v>
      </c>
      <c r="D246" s="129" t="s">
        <v>194</v>
      </c>
      <c r="E246" s="130">
        <v>87894.36</v>
      </c>
      <c r="F246" s="130">
        <v>82869</v>
      </c>
      <c r="G246" s="130">
        <v>82869</v>
      </c>
      <c r="H246" s="130">
        <v>87894.36</v>
      </c>
      <c r="I246" s="130">
        <v>82437.98</v>
      </c>
      <c r="J246" s="130">
        <v>19959.55</v>
      </c>
      <c r="K246" s="130">
        <v>19959.55</v>
      </c>
      <c r="L246" s="130">
        <v>19959.55</v>
      </c>
      <c r="M246" s="130">
        <v>5456.38</v>
      </c>
      <c r="N246" s="130">
        <v>67934.81</v>
      </c>
    </row>
    <row r="247" spans="1:14" hidden="1" x14ac:dyDescent="0.25">
      <c r="A247" s="128"/>
      <c r="B247" s="129" t="s">
        <v>246</v>
      </c>
      <c r="C247" s="129">
        <v>3150</v>
      </c>
      <c r="D247" s="129" t="s">
        <v>195</v>
      </c>
      <c r="E247" s="130">
        <v>28899.17</v>
      </c>
      <c r="F247" s="130">
        <v>11628.61</v>
      </c>
      <c r="G247" s="130">
        <v>2983.81</v>
      </c>
      <c r="H247" s="130">
        <v>37543.97</v>
      </c>
      <c r="I247" s="130">
        <v>14628.56</v>
      </c>
      <c r="J247" s="130">
        <v>14628.56</v>
      </c>
      <c r="K247" s="130">
        <v>9507.5499999999993</v>
      </c>
      <c r="L247" s="130">
        <v>9507.5499999999993</v>
      </c>
      <c r="M247" s="130">
        <v>22915.41</v>
      </c>
      <c r="N247" s="130">
        <v>22915.41</v>
      </c>
    </row>
    <row r="248" spans="1:14" hidden="1" x14ac:dyDescent="0.25">
      <c r="A248" s="128"/>
      <c r="B248" s="129" t="s">
        <v>246</v>
      </c>
      <c r="C248" s="129">
        <v>3170</v>
      </c>
      <c r="D248" s="129" t="s">
        <v>196</v>
      </c>
      <c r="E248" s="130">
        <v>310048.33</v>
      </c>
      <c r="F248" s="130">
        <v>274710.99</v>
      </c>
      <c r="G248" s="130">
        <v>263639.87</v>
      </c>
      <c r="H248" s="130">
        <v>321119.45</v>
      </c>
      <c r="I248" s="130">
        <v>298038.08</v>
      </c>
      <c r="J248" s="130">
        <v>98447.19</v>
      </c>
      <c r="K248" s="130">
        <v>65947.19</v>
      </c>
      <c r="L248" s="130">
        <v>65947.19</v>
      </c>
      <c r="M248" s="130">
        <v>23081.37</v>
      </c>
      <c r="N248" s="130">
        <v>222672.26</v>
      </c>
    </row>
    <row r="249" spans="1:14" hidden="1" x14ac:dyDescent="0.25">
      <c r="A249" s="128"/>
      <c r="B249" s="129" t="s">
        <v>246</v>
      </c>
      <c r="C249" s="129">
        <v>3180</v>
      </c>
      <c r="D249" s="129" t="s">
        <v>197</v>
      </c>
      <c r="E249" s="130">
        <v>8443.42</v>
      </c>
      <c r="F249" s="129">
        <v>218.57</v>
      </c>
      <c r="G249" s="129">
        <v>218.57</v>
      </c>
      <c r="H249" s="130">
        <v>8443.42</v>
      </c>
      <c r="I249" s="130">
        <v>1236.07</v>
      </c>
      <c r="J249" s="130">
        <v>1236.07</v>
      </c>
      <c r="K249" s="130">
        <v>1236.07</v>
      </c>
      <c r="L249" s="130">
        <v>1236.07</v>
      </c>
      <c r="M249" s="130">
        <v>7207.35</v>
      </c>
      <c r="N249" s="130">
        <v>7207.35</v>
      </c>
    </row>
    <row r="250" spans="1:14" hidden="1" x14ac:dyDescent="0.25">
      <c r="A250" s="128"/>
      <c r="B250" s="129" t="s">
        <v>246</v>
      </c>
      <c r="C250" s="129">
        <v>3230</v>
      </c>
      <c r="D250" s="129" t="s">
        <v>198</v>
      </c>
      <c r="E250" s="130">
        <v>459562.66</v>
      </c>
      <c r="F250" s="130">
        <v>344671.84</v>
      </c>
      <c r="G250" s="130">
        <v>344671.84</v>
      </c>
      <c r="H250" s="130">
        <v>459562.66</v>
      </c>
      <c r="I250" s="130">
        <v>46010.8</v>
      </c>
      <c r="J250" s="130">
        <v>41612.339999999997</v>
      </c>
      <c r="K250" s="130">
        <v>21749.64</v>
      </c>
      <c r="L250" s="130">
        <v>21749.64</v>
      </c>
      <c r="M250" s="130">
        <v>413551.86</v>
      </c>
      <c r="N250" s="130">
        <v>417950.32</v>
      </c>
    </row>
    <row r="251" spans="1:14" hidden="1" x14ac:dyDescent="0.25">
      <c r="A251" s="128"/>
      <c r="B251" s="129" t="s">
        <v>246</v>
      </c>
      <c r="C251" s="129">
        <v>3250</v>
      </c>
      <c r="D251" s="129" t="s">
        <v>199</v>
      </c>
      <c r="E251" s="130">
        <v>1878.57</v>
      </c>
      <c r="F251" s="129">
        <v>0</v>
      </c>
      <c r="G251" s="129">
        <v>0</v>
      </c>
      <c r="H251" s="130">
        <v>1878.57</v>
      </c>
      <c r="I251" s="129">
        <v>0</v>
      </c>
      <c r="J251" s="129">
        <v>0</v>
      </c>
      <c r="K251" s="129">
        <v>0</v>
      </c>
      <c r="L251" s="129">
        <v>0</v>
      </c>
      <c r="M251" s="130">
        <v>1878.57</v>
      </c>
      <c r="N251" s="130">
        <v>1878.57</v>
      </c>
    </row>
    <row r="252" spans="1:14" hidden="1" x14ac:dyDescent="0.25">
      <c r="A252" s="128"/>
      <c r="B252" s="129" t="s">
        <v>246</v>
      </c>
      <c r="C252" s="129">
        <v>3310</v>
      </c>
      <c r="D252" s="129" t="s">
        <v>248</v>
      </c>
      <c r="E252" s="130">
        <v>483513.62</v>
      </c>
      <c r="F252" s="130">
        <v>60980.74</v>
      </c>
      <c r="G252" s="130">
        <v>63280.74</v>
      </c>
      <c r="H252" s="130">
        <v>481213.62</v>
      </c>
      <c r="I252" s="130">
        <v>80000</v>
      </c>
      <c r="J252" s="130">
        <v>40000</v>
      </c>
      <c r="K252" s="130">
        <v>40000</v>
      </c>
      <c r="L252" s="130">
        <v>40000</v>
      </c>
      <c r="M252" s="130">
        <v>401213.62</v>
      </c>
      <c r="N252" s="130">
        <v>441213.62</v>
      </c>
    </row>
    <row r="253" spans="1:14" hidden="1" x14ac:dyDescent="0.25">
      <c r="A253" s="128"/>
      <c r="B253" s="129" t="s">
        <v>246</v>
      </c>
      <c r="C253" s="129">
        <v>3330</v>
      </c>
      <c r="D253" s="129" t="s">
        <v>249</v>
      </c>
      <c r="E253" s="130">
        <v>1750631.63</v>
      </c>
      <c r="F253" s="130">
        <v>388225</v>
      </c>
      <c r="G253" s="130">
        <v>388225</v>
      </c>
      <c r="H253" s="130">
        <v>1750631.63</v>
      </c>
      <c r="I253" s="130">
        <v>530000</v>
      </c>
      <c r="J253" s="130">
        <v>530000</v>
      </c>
      <c r="K253" s="130">
        <v>265000</v>
      </c>
      <c r="L253" s="130">
        <v>265000</v>
      </c>
      <c r="M253" s="130">
        <v>1220631.6299999999</v>
      </c>
      <c r="N253" s="130">
        <v>1220631.6299999999</v>
      </c>
    </row>
    <row r="254" spans="1:14" hidden="1" x14ac:dyDescent="0.25">
      <c r="A254" s="128"/>
      <c r="B254" s="129" t="s">
        <v>246</v>
      </c>
      <c r="C254" s="129">
        <v>3340</v>
      </c>
      <c r="D254" s="129" t="s">
        <v>250</v>
      </c>
      <c r="E254" s="130">
        <v>29211</v>
      </c>
      <c r="F254" s="130">
        <v>6891.27</v>
      </c>
      <c r="G254" s="130">
        <v>1089.55</v>
      </c>
      <c r="H254" s="130">
        <v>35012.720000000001</v>
      </c>
      <c r="I254" s="130">
        <v>3102.76</v>
      </c>
      <c r="J254" s="130">
        <v>3102.76</v>
      </c>
      <c r="K254" s="130">
        <v>3102.76</v>
      </c>
      <c r="L254" s="130">
        <v>3102.76</v>
      </c>
      <c r="M254" s="130">
        <v>31909.96</v>
      </c>
      <c r="N254" s="130">
        <v>31909.96</v>
      </c>
    </row>
    <row r="255" spans="1:14" hidden="1" x14ac:dyDescent="0.25">
      <c r="A255" s="128"/>
      <c r="B255" s="129" t="s">
        <v>246</v>
      </c>
      <c r="C255" s="129">
        <v>3360</v>
      </c>
      <c r="D255" s="129" t="s">
        <v>202</v>
      </c>
      <c r="E255" s="130">
        <v>4480.5600000000004</v>
      </c>
      <c r="F255" s="129">
        <v>0</v>
      </c>
      <c r="G255" s="129">
        <v>0</v>
      </c>
      <c r="H255" s="130">
        <v>4480.5600000000004</v>
      </c>
      <c r="I255" s="129">
        <v>0</v>
      </c>
      <c r="J255" s="129">
        <v>0</v>
      </c>
      <c r="K255" s="129">
        <v>0</v>
      </c>
      <c r="L255" s="129">
        <v>0</v>
      </c>
      <c r="M255" s="130">
        <v>4480.5600000000004</v>
      </c>
      <c r="N255" s="130">
        <v>4480.5600000000004</v>
      </c>
    </row>
    <row r="256" spans="1:14" hidden="1" x14ac:dyDescent="0.25">
      <c r="A256" s="128"/>
      <c r="B256" s="129" t="s">
        <v>246</v>
      </c>
      <c r="C256" s="129">
        <v>3380</v>
      </c>
      <c r="D256" s="129" t="s">
        <v>203</v>
      </c>
      <c r="E256" s="129">
        <v>0</v>
      </c>
      <c r="F256" s="130">
        <v>795370</v>
      </c>
      <c r="G256" s="129">
        <v>0</v>
      </c>
      <c r="H256" s="130">
        <v>795370</v>
      </c>
      <c r="I256" s="130">
        <v>795370</v>
      </c>
      <c r="J256" s="130">
        <v>103870</v>
      </c>
      <c r="K256" s="130">
        <v>49852.17</v>
      </c>
      <c r="L256" s="130">
        <v>49852.17</v>
      </c>
      <c r="M256" s="129">
        <v>0</v>
      </c>
      <c r="N256" s="130">
        <v>691500</v>
      </c>
    </row>
    <row r="257" spans="1:14" hidden="1" x14ac:dyDescent="0.25">
      <c r="A257" s="128"/>
      <c r="B257" s="129" t="s">
        <v>246</v>
      </c>
      <c r="C257" s="129">
        <v>3410</v>
      </c>
      <c r="D257" s="129" t="s">
        <v>251</v>
      </c>
      <c r="E257" s="130">
        <v>2476713.87</v>
      </c>
      <c r="F257" s="130">
        <v>2748053.16</v>
      </c>
      <c r="G257" s="130">
        <v>2752664.4</v>
      </c>
      <c r="H257" s="130">
        <v>2472102.63</v>
      </c>
      <c r="I257" s="130">
        <v>1049754.25</v>
      </c>
      <c r="J257" s="130">
        <v>1049754.25</v>
      </c>
      <c r="K257" s="130">
        <v>1049754.25</v>
      </c>
      <c r="L257" s="130">
        <v>1049754.25</v>
      </c>
      <c r="M257" s="130">
        <v>1422348.38</v>
      </c>
      <c r="N257" s="130">
        <v>1422348.38</v>
      </c>
    </row>
    <row r="258" spans="1:14" hidden="1" x14ac:dyDescent="0.25">
      <c r="A258" s="128"/>
      <c r="B258" s="129" t="s">
        <v>246</v>
      </c>
      <c r="C258" s="129">
        <v>3430</v>
      </c>
      <c r="D258" s="129" t="s">
        <v>242</v>
      </c>
      <c r="E258" s="130">
        <v>1679121.61</v>
      </c>
      <c r="F258" s="129">
        <v>0</v>
      </c>
      <c r="G258" s="129">
        <v>0</v>
      </c>
      <c r="H258" s="130">
        <v>1679121.61</v>
      </c>
      <c r="I258" s="129">
        <v>0</v>
      </c>
      <c r="J258" s="129">
        <v>0</v>
      </c>
      <c r="K258" s="129">
        <v>0</v>
      </c>
      <c r="L258" s="129">
        <v>0</v>
      </c>
      <c r="M258" s="130">
        <v>1679121.61</v>
      </c>
      <c r="N258" s="130">
        <v>1679121.61</v>
      </c>
    </row>
    <row r="259" spans="1:14" hidden="1" x14ac:dyDescent="0.25">
      <c r="A259" s="128"/>
      <c r="B259" s="129" t="s">
        <v>246</v>
      </c>
      <c r="C259" s="129">
        <v>3450</v>
      </c>
      <c r="D259" s="129" t="s">
        <v>205</v>
      </c>
      <c r="E259" s="130">
        <v>1605000</v>
      </c>
      <c r="F259" s="130">
        <v>1537774.21</v>
      </c>
      <c r="G259" s="130">
        <v>2405013.65</v>
      </c>
      <c r="H259" s="130">
        <v>737760.56</v>
      </c>
      <c r="I259" s="130">
        <v>66524.210000000006</v>
      </c>
      <c r="J259" s="130">
        <v>66524.210000000006</v>
      </c>
      <c r="K259" s="130">
        <v>66524.210000000006</v>
      </c>
      <c r="L259" s="130">
        <v>66524.210000000006</v>
      </c>
      <c r="M259" s="130">
        <v>671236.35</v>
      </c>
      <c r="N259" s="130">
        <v>671236.35</v>
      </c>
    </row>
    <row r="260" spans="1:14" hidden="1" x14ac:dyDescent="0.25">
      <c r="A260" s="128"/>
      <c r="B260" s="129" t="s">
        <v>246</v>
      </c>
      <c r="C260" s="129">
        <v>3470</v>
      </c>
      <c r="D260" s="129" t="s">
        <v>207</v>
      </c>
      <c r="E260" s="129">
        <v>0</v>
      </c>
      <c r="F260" s="130">
        <v>623383.19999999995</v>
      </c>
      <c r="G260" s="129">
        <v>0</v>
      </c>
      <c r="H260" s="130">
        <v>623383.19999999995</v>
      </c>
      <c r="I260" s="130">
        <v>623383.19999999995</v>
      </c>
      <c r="J260" s="129">
        <v>0</v>
      </c>
      <c r="K260" s="129">
        <v>0</v>
      </c>
      <c r="L260" s="129">
        <v>0</v>
      </c>
      <c r="M260" s="129">
        <v>0</v>
      </c>
      <c r="N260" s="130">
        <v>623383.19999999995</v>
      </c>
    </row>
    <row r="261" spans="1:14" hidden="1" x14ac:dyDescent="0.25">
      <c r="A261" s="128"/>
      <c r="B261" s="129" t="s">
        <v>246</v>
      </c>
      <c r="C261" s="129">
        <v>3510</v>
      </c>
      <c r="D261" s="129" t="s">
        <v>208</v>
      </c>
      <c r="E261" s="130">
        <v>1093006.6299999999</v>
      </c>
      <c r="F261" s="130">
        <v>10591.98</v>
      </c>
      <c r="G261" s="130">
        <v>139346.97</v>
      </c>
      <c r="H261" s="130">
        <v>964251.64</v>
      </c>
      <c r="I261" s="130">
        <v>25536.68</v>
      </c>
      <c r="J261" s="130">
        <v>11150</v>
      </c>
      <c r="K261" s="129">
        <v>0</v>
      </c>
      <c r="L261" s="129">
        <v>0</v>
      </c>
      <c r="M261" s="130">
        <v>938714.96</v>
      </c>
      <c r="N261" s="130">
        <v>953101.64</v>
      </c>
    </row>
    <row r="262" spans="1:14" hidden="1" x14ac:dyDescent="0.25">
      <c r="A262" s="128"/>
      <c r="B262" s="129" t="s">
        <v>246</v>
      </c>
      <c r="C262" s="129">
        <v>3520</v>
      </c>
      <c r="D262" s="129" t="s">
        <v>209</v>
      </c>
      <c r="E262" s="130">
        <v>108257.25</v>
      </c>
      <c r="F262" s="130">
        <v>35827.4</v>
      </c>
      <c r="G262" s="130">
        <v>35959.4</v>
      </c>
      <c r="H262" s="130">
        <v>108125.25</v>
      </c>
      <c r="I262" s="130">
        <v>38250</v>
      </c>
      <c r="J262" s="130">
        <v>38250</v>
      </c>
      <c r="K262" s="129">
        <v>0</v>
      </c>
      <c r="L262" s="129">
        <v>0</v>
      </c>
      <c r="M262" s="130">
        <v>69875.25</v>
      </c>
      <c r="N262" s="130">
        <v>69875.25</v>
      </c>
    </row>
    <row r="263" spans="1:14" hidden="1" x14ac:dyDescent="0.25">
      <c r="A263" s="128"/>
      <c r="B263" s="129" t="s">
        <v>246</v>
      </c>
      <c r="C263" s="129">
        <v>3530</v>
      </c>
      <c r="D263" s="129" t="s">
        <v>252</v>
      </c>
      <c r="E263" s="130">
        <v>5257.74</v>
      </c>
      <c r="F263" s="129">
        <v>0</v>
      </c>
      <c r="G263" s="129">
        <v>0</v>
      </c>
      <c r="H263" s="130">
        <v>5257.74</v>
      </c>
      <c r="I263" s="129">
        <v>0</v>
      </c>
      <c r="J263" s="129">
        <v>0</v>
      </c>
      <c r="K263" s="129">
        <v>0</v>
      </c>
      <c r="L263" s="129">
        <v>0</v>
      </c>
      <c r="M263" s="130">
        <v>5257.74</v>
      </c>
      <c r="N263" s="130">
        <v>5257.74</v>
      </c>
    </row>
    <row r="264" spans="1:14" hidden="1" x14ac:dyDescent="0.25">
      <c r="A264" s="128"/>
      <c r="B264" s="129" t="s">
        <v>246</v>
      </c>
      <c r="C264" s="129">
        <v>3550</v>
      </c>
      <c r="D264" s="129" t="s">
        <v>210</v>
      </c>
      <c r="E264" s="130">
        <v>478840.15</v>
      </c>
      <c r="F264" s="130">
        <v>64050.1</v>
      </c>
      <c r="G264" s="130">
        <v>38284.85</v>
      </c>
      <c r="H264" s="130">
        <v>504605.4</v>
      </c>
      <c r="I264" s="130">
        <v>73040.17</v>
      </c>
      <c r="J264" s="130">
        <v>59255.69</v>
      </c>
      <c r="K264" s="130">
        <v>22487.24</v>
      </c>
      <c r="L264" s="130">
        <v>22487.24</v>
      </c>
      <c r="M264" s="130">
        <v>431565.23</v>
      </c>
      <c r="N264" s="130">
        <v>445349.71</v>
      </c>
    </row>
    <row r="265" spans="1:14" hidden="1" x14ac:dyDescent="0.25">
      <c r="A265" s="128"/>
      <c r="B265" s="129" t="s">
        <v>246</v>
      </c>
      <c r="C265" s="129">
        <v>3570</v>
      </c>
      <c r="D265" s="129" t="s">
        <v>211</v>
      </c>
      <c r="E265" s="130">
        <v>329798.59999999998</v>
      </c>
      <c r="F265" s="130">
        <v>17495.740000000002</v>
      </c>
      <c r="G265" s="130">
        <v>17495.740000000002</v>
      </c>
      <c r="H265" s="130">
        <v>329798.59999999998</v>
      </c>
      <c r="I265" s="130">
        <v>58586</v>
      </c>
      <c r="J265" s="129">
        <v>0</v>
      </c>
      <c r="K265" s="129">
        <v>0</v>
      </c>
      <c r="L265" s="129">
        <v>0</v>
      </c>
      <c r="M265" s="130">
        <v>271212.59999999998</v>
      </c>
      <c r="N265" s="130">
        <v>329798.59999999998</v>
      </c>
    </row>
    <row r="266" spans="1:14" hidden="1" x14ac:dyDescent="0.25">
      <c r="A266" s="128"/>
      <c r="B266" s="129" t="s">
        <v>246</v>
      </c>
      <c r="C266" s="129">
        <v>3580</v>
      </c>
      <c r="D266" s="129" t="s">
        <v>212</v>
      </c>
      <c r="E266" s="130">
        <v>819167.88</v>
      </c>
      <c r="F266" s="130">
        <v>1280235.1200000001</v>
      </c>
      <c r="G266" s="130">
        <v>799083.88</v>
      </c>
      <c r="H266" s="130">
        <v>1300319.1200000001</v>
      </c>
      <c r="I266" s="130">
        <v>1241536</v>
      </c>
      <c r="J266" s="130">
        <v>204601.19</v>
      </c>
      <c r="K266" s="130">
        <v>50925.09</v>
      </c>
      <c r="L266" s="130">
        <v>50925.09</v>
      </c>
      <c r="M266" s="130">
        <v>58783.12</v>
      </c>
      <c r="N266" s="130">
        <v>1095717.93</v>
      </c>
    </row>
    <row r="267" spans="1:14" hidden="1" x14ac:dyDescent="0.25">
      <c r="A267" s="128"/>
      <c r="B267" s="129" t="s">
        <v>246</v>
      </c>
      <c r="C267" s="129">
        <v>3590</v>
      </c>
      <c r="D267" s="129" t="s">
        <v>244</v>
      </c>
      <c r="E267" s="130">
        <v>15790.69</v>
      </c>
      <c r="F267" s="129">
        <v>0</v>
      </c>
      <c r="G267" s="129">
        <v>0</v>
      </c>
      <c r="H267" s="130">
        <v>15790.69</v>
      </c>
      <c r="I267" s="129">
        <v>0</v>
      </c>
      <c r="J267" s="129">
        <v>0</v>
      </c>
      <c r="K267" s="129">
        <v>0</v>
      </c>
      <c r="L267" s="129">
        <v>0</v>
      </c>
      <c r="M267" s="130">
        <v>15790.69</v>
      </c>
      <c r="N267" s="130">
        <v>15790.69</v>
      </c>
    </row>
    <row r="268" spans="1:14" hidden="1" x14ac:dyDescent="0.25">
      <c r="A268" s="128"/>
      <c r="B268" s="129" t="s">
        <v>246</v>
      </c>
      <c r="C268" s="129">
        <v>3610</v>
      </c>
      <c r="D268" s="129" t="s">
        <v>245</v>
      </c>
      <c r="E268" s="130">
        <v>12716010.810000001</v>
      </c>
      <c r="F268" s="130">
        <v>227636</v>
      </c>
      <c r="G268" s="130">
        <v>227636</v>
      </c>
      <c r="H268" s="130">
        <v>12716010.810000001</v>
      </c>
      <c r="I268" s="130">
        <v>230418</v>
      </c>
      <c r="J268" s="130">
        <v>206418</v>
      </c>
      <c r="K268" s="130">
        <v>146618</v>
      </c>
      <c r="L268" s="130">
        <v>146618</v>
      </c>
      <c r="M268" s="130">
        <v>12485592.810000001</v>
      </c>
      <c r="N268" s="130">
        <v>12509592.810000001</v>
      </c>
    </row>
    <row r="269" spans="1:14" hidden="1" x14ac:dyDescent="0.25">
      <c r="A269" s="128"/>
      <c r="B269" s="129" t="s">
        <v>246</v>
      </c>
      <c r="C269" s="129">
        <v>3660</v>
      </c>
      <c r="D269" s="129" t="s">
        <v>253</v>
      </c>
      <c r="E269" s="129">
        <v>0</v>
      </c>
      <c r="F269" s="130">
        <v>3291.4</v>
      </c>
      <c r="G269" s="129">
        <v>0</v>
      </c>
      <c r="H269" s="130">
        <v>3291.4</v>
      </c>
      <c r="I269" s="130">
        <v>1645.7</v>
      </c>
      <c r="J269" s="130">
        <v>1645.7</v>
      </c>
      <c r="K269" s="130">
        <v>1645.7</v>
      </c>
      <c r="L269" s="130">
        <v>1645.7</v>
      </c>
      <c r="M269" s="130">
        <v>1645.7</v>
      </c>
      <c r="N269" s="130">
        <v>1645.7</v>
      </c>
    </row>
    <row r="270" spans="1:14" hidden="1" x14ac:dyDescent="0.25">
      <c r="A270" s="128"/>
      <c r="B270" s="129" t="s">
        <v>246</v>
      </c>
      <c r="C270" s="129">
        <v>3710</v>
      </c>
      <c r="D270" s="129" t="s">
        <v>254</v>
      </c>
      <c r="E270" s="130">
        <v>22065.16</v>
      </c>
      <c r="F270" s="129">
        <v>0</v>
      </c>
      <c r="G270" s="129">
        <v>0</v>
      </c>
      <c r="H270" s="130">
        <v>22065.16</v>
      </c>
      <c r="I270" s="129">
        <v>0</v>
      </c>
      <c r="J270" s="129">
        <v>0</v>
      </c>
      <c r="K270" s="129">
        <v>0</v>
      </c>
      <c r="L270" s="129">
        <v>0</v>
      </c>
      <c r="M270" s="130">
        <v>22065.16</v>
      </c>
      <c r="N270" s="130">
        <v>22065.16</v>
      </c>
    </row>
    <row r="271" spans="1:14" hidden="1" x14ac:dyDescent="0.25">
      <c r="A271" s="128"/>
      <c r="B271" s="129" t="s">
        <v>246</v>
      </c>
      <c r="C271" s="129">
        <v>3720</v>
      </c>
      <c r="D271" s="129" t="s">
        <v>213</v>
      </c>
      <c r="E271" s="130">
        <v>17731.14</v>
      </c>
      <c r="F271" s="129">
        <v>0</v>
      </c>
      <c r="G271" s="129">
        <v>0</v>
      </c>
      <c r="H271" s="130">
        <v>17731.14</v>
      </c>
      <c r="I271" s="129">
        <v>0</v>
      </c>
      <c r="J271" s="129">
        <v>0</v>
      </c>
      <c r="K271" s="129">
        <v>0</v>
      </c>
      <c r="L271" s="129">
        <v>0</v>
      </c>
      <c r="M271" s="130">
        <v>17731.14</v>
      </c>
      <c r="N271" s="130">
        <v>17731.14</v>
      </c>
    </row>
    <row r="272" spans="1:14" hidden="1" x14ac:dyDescent="0.25">
      <c r="A272" s="128"/>
      <c r="B272" s="129" t="s">
        <v>246</v>
      </c>
      <c r="C272" s="129">
        <v>3750</v>
      </c>
      <c r="D272" s="129" t="s">
        <v>214</v>
      </c>
      <c r="E272" s="130">
        <v>27043.62</v>
      </c>
      <c r="F272" s="129">
        <v>0</v>
      </c>
      <c r="G272" s="130">
        <v>3692.45</v>
      </c>
      <c r="H272" s="130">
        <v>23351.17</v>
      </c>
      <c r="I272" s="129">
        <v>0</v>
      </c>
      <c r="J272" s="129">
        <v>0</v>
      </c>
      <c r="K272" s="129">
        <v>0</v>
      </c>
      <c r="L272" s="129">
        <v>0</v>
      </c>
      <c r="M272" s="130">
        <v>23351.17</v>
      </c>
      <c r="N272" s="130">
        <v>23351.17</v>
      </c>
    </row>
    <row r="273" spans="1:14" hidden="1" x14ac:dyDescent="0.25">
      <c r="A273" s="128"/>
      <c r="B273" s="129" t="s">
        <v>246</v>
      </c>
      <c r="C273" s="129">
        <v>3810</v>
      </c>
      <c r="D273" s="129" t="s">
        <v>255</v>
      </c>
      <c r="E273" s="130">
        <v>1262556.32</v>
      </c>
      <c r="F273" s="129">
        <v>0</v>
      </c>
      <c r="G273" s="129">
        <v>0</v>
      </c>
      <c r="H273" s="130">
        <v>1262556.32</v>
      </c>
      <c r="I273" s="129">
        <v>0</v>
      </c>
      <c r="J273" s="129">
        <v>0</v>
      </c>
      <c r="K273" s="129">
        <v>0</v>
      </c>
      <c r="L273" s="129">
        <v>0</v>
      </c>
      <c r="M273" s="130">
        <v>1262556.32</v>
      </c>
      <c r="N273" s="130">
        <v>1262556.32</v>
      </c>
    </row>
    <row r="274" spans="1:14" hidden="1" x14ac:dyDescent="0.25">
      <c r="A274" s="128"/>
      <c r="B274" s="129" t="s">
        <v>246</v>
      </c>
      <c r="C274" s="129">
        <v>3830</v>
      </c>
      <c r="D274" s="129" t="s">
        <v>256</v>
      </c>
      <c r="E274" s="130">
        <v>200090</v>
      </c>
      <c r="F274" s="129">
        <v>0</v>
      </c>
      <c r="G274" s="130">
        <v>4315.3599999999997</v>
      </c>
      <c r="H274" s="130">
        <v>195774.64</v>
      </c>
      <c r="I274" s="129">
        <v>0</v>
      </c>
      <c r="J274" s="129">
        <v>0</v>
      </c>
      <c r="K274" s="129">
        <v>0</v>
      </c>
      <c r="L274" s="129">
        <v>0</v>
      </c>
      <c r="M274" s="130">
        <v>195774.64</v>
      </c>
      <c r="N274" s="130">
        <v>195774.64</v>
      </c>
    </row>
    <row r="275" spans="1:14" hidden="1" x14ac:dyDescent="0.25">
      <c r="A275" s="128"/>
      <c r="B275" s="129" t="s">
        <v>246</v>
      </c>
      <c r="C275" s="129">
        <v>3850</v>
      </c>
      <c r="D275" s="129" t="s">
        <v>257</v>
      </c>
      <c r="E275" s="130">
        <v>13283.48</v>
      </c>
      <c r="F275" s="129">
        <v>0</v>
      </c>
      <c r="G275" s="129">
        <v>0</v>
      </c>
      <c r="H275" s="130">
        <v>13283.48</v>
      </c>
      <c r="I275" s="129">
        <v>0</v>
      </c>
      <c r="J275" s="129">
        <v>0</v>
      </c>
      <c r="K275" s="129">
        <v>0</v>
      </c>
      <c r="L275" s="129">
        <v>0</v>
      </c>
      <c r="M275" s="130">
        <v>13283.48</v>
      </c>
      <c r="N275" s="130">
        <v>13283.48</v>
      </c>
    </row>
    <row r="276" spans="1:14" hidden="1" x14ac:dyDescent="0.25">
      <c r="A276" s="128"/>
      <c r="B276" s="129" t="s">
        <v>246</v>
      </c>
      <c r="C276" s="129">
        <v>3910</v>
      </c>
      <c r="D276" s="129" t="s">
        <v>258</v>
      </c>
      <c r="E276" s="130">
        <v>203032.5</v>
      </c>
      <c r="F276" s="129">
        <v>0</v>
      </c>
      <c r="G276" s="129">
        <v>0</v>
      </c>
      <c r="H276" s="130">
        <v>203032.5</v>
      </c>
      <c r="I276" s="130">
        <v>12000</v>
      </c>
      <c r="J276" s="130">
        <v>12000</v>
      </c>
      <c r="K276" s="130">
        <v>12000</v>
      </c>
      <c r="L276" s="130">
        <v>12000</v>
      </c>
      <c r="M276" s="130">
        <v>191032.5</v>
      </c>
      <c r="N276" s="130">
        <v>191032.5</v>
      </c>
    </row>
    <row r="277" spans="1:14" hidden="1" x14ac:dyDescent="0.25">
      <c r="A277" s="128"/>
      <c r="B277" s="129" t="s">
        <v>246</v>
      </c>
      <c r="C277" s="129">
        <v>3920</v>
      </c>
      <c r="D277" s="129" t="s">
        <v>215</v>
      </c>
      <c r="E277" s="130">
        <v>302222.08000000002</v>
      </c>
      <c r="F277" s="130">
        <v>201917.87</v>
      </c>
      <c r="G277" s="130">
        <v>201917.75</v>
      </c>
      <c r="H277" s="130">
        <v>302222.2</v>
      </c>
      <c r="I277" s="130">
        <v>20601.400000000001</v>
      </c>
      <c r="J277" s="130">
        <v>20601.400000000001</v>
      </c>
      <c r="K277" s="129">
        <v>0.64</v>
      </c>
      <c r="L277" s="129">
        <v>0.64</v>
      </c>
      <c r="M277" s="130">
        <v>281620.8</v>
      </c>
      <c r="N277" s="130">
        <v>281620.8</v>
      </c>
    </row>
    <row r="278" spans="1:14" hidden="1" x14ac:dyDescent="0.25">
      <c r="A278" s="128"/>
      <c r="B278" s="129" t="s">
        <v>246</v>
      </c>
      <c r="C278" s="129">
        <v>3940</v>
      </c>
      <c r="D278" s="129" t="s">
        <v>216</v>
      </c>
      <c r="E278" s="130">
        <v>4858981.71</v>
      </c>
      <c r="F278" s="130">
        <v>167205.51999999999</v>
      </c>
      <c r="G278" s="130">
        <v>257228.49</v>
      </c>
      <c r="H278" s="130">
        <v>4768958.74</v>
      </c>
      <c r="I278" s="130">
        <v>39213.910000000003</v>
      </c>
      <c r="J278" s="130">
        <v>39213.910000000003</v>
      </c>
      <c r="K278" s="130">
        <v>39213.910000000003</v>
      </c>
      <c r="L278" s="130">
        <v>39213.910000000003</v>
      </c>
      <c r="M278" s="130">
        <v>4729744.83</v>
      </c>
      <c r="N278" s="130">
        <v>4729744.83</v>
      </c>
    </row>
    <row r="279" spans="1:14" hidden="1" x14ac:dyDescent="0.25">
      <c r="A279" s="128"/>
      <c r="B279" s="129" t="s">
        <v>246</v>
      </c>
      <c r="C279" s="129">
        <v>3950</v>
      </c>
      <c r="D279" s="129" t="s">
        <v>217</v>
      </c>
      <c r="E279" s="130">
        <v>6494367.6600000001</v>
      </c>
      <c r="F279" s="130">
        <v>654100.53</v>
      </c>
      <c r="G279" s="130">
        <v>654100.53</v>
      </c>
      <c r="H279" s="130">
        <v>6494367.6600000001</v>
      </c>
      <c r="I279" s="130">
        <v>1569044</v>
      </c>
      <c r="J279" s="130">
        <v>1569044</v>
      </c>
      <c r="K279" s="130">
        <v>1569044</v>
      </c>
      <c r="L279" s="130">
        <v>1569044</v>
      </c>
      <c r="M279" s="130">
        <v>4925323.66</v>
      </c>
      <c r="N279" s="130">
        <v>4925323.66</v>
      </c>
    </row>
    <row r="280" spans="1:14" hidden="1" x14ac:dyDescent="0.25">
      <c r="A280" s="128"/>
      <c r="B280" s="129" t="s">
        <v>246</v>
      </c>
      <c r="C280" s="129">
        <v>3960</v>
      </c>
      <c r="D280" s="129" t="s">
        <v>259</v>
      </c>
      <c r="E280" s="130">
        <v>153547.09</v>
      </c>
      <c r="F280" s="130">
        <v>115160.32000000001</v>
      </c>
      <c r="G280" s="130">
        <v>218096.29</v>
      </c>
      <c r="H280" s="130">
        <v>50611.12</v>
      </c>
      <c r="I280" s="129">
        <v>0</v>
      </c>
      <c r="J280" s="129">
        <v>0</v>
      </c>
      <c r="K280" s="129">
        <v>0</v>
      </c>
      <c r="L280" s="129">
        <v>0</v>
      </c>
      <c r="M280" s="130">
        <v>50611.12</v>
      </c>
      <c r="N280" s="130">
        <v>50611.12</v>
      </c>
    </row>
    <row r="281" spans="1:14" hidden="1" x14ac:dyDescent="0.25">
      <c r="A281" s="128"/>
      <c r="B281" s="129" t="s">
        <v>246</v>
      </c>
      <c r="C281" s="129">
        <v>3980</v>
      </c>
      <c r="D281" s="129" t="s">
        <v>218</v>
      </c>
      <c r="E281" s="130">
        <v>1363892.65</v>
      </c>
      <c r="F281" s="130">
        <v>33188.18</v>
      </c>
      <c r="G281" s="130">
        <v>15942.18</v>
      </c>
      <c r="H281" s="130">
        <v>1381138.65</v>
      </c>
      <c r="I281" s="130">
        <v>373010.1</v>
      </c>
      <c r="J281" s="130">
        <v>318288.7</v>
      </c>
      <c r="K281" s="130">
        <v>106725.5</v>
      </c>
      <c r="L281" s="130">
        <v>106725.5</v>
      </c>
      <c r="M281" s="130">
        <v>1008128.55</v>
      </c>
      <c r="N281" s="130">
        <v>1062849.95</v>
      </c>
    </row>
    <row r="282" spans="1:14" hidden="1" x14ac:dyDescent="0.25">
      <c r="A282" s="128"/>
      <c r="B282" s="129" t="s">
        <v>246</v>
      </c>
      <c r="C282" s="129">
        <v>3990</v>
      </c>
      <c r="D282" s="129" t="s">
        <v>219</v>
      </c>
      <c r="E282" s="130">
        <v>41320375.68</v>
      </c>
      <c r="F282" s="130">
        <v>44834388.420000002</v>
      </c>
      <c r="G282" s="130">
        <v>37877011.039999999</v>
      </c>
      <c r="H282" s="130">
        <v>48277753.060000002</v>
      </c>
      <c r="I282" s="130">
        <v>48277752.43</v>
      </c>
      <c r="J282" s="130">
        <v>12038676.51</v>
      </c>
      <c r="K282" s="130">
        <v>12038676.51</v>
      </c>
      <c r="L282" s="130">
        <v>12038676.51</v>
      </c>
      <c r="M282" s="129">
        <v>0.63</v>
      </c>
      <c r="N282" s="130">
        <v>36239076.549999997</v>
      </c>
    </row>
    <row r="283" spans="1:14" hidden="1" x14ac:dyDescent="0.25">
      <c r="A283" s="128"/>
      <c r="B283" s="129" t="s">
        <v>246</v>
      </c>
      <c r="C283" s="129">
        <v>4510</v>
      </c>
      <c r="D283" s="129" t="s">
        <v>260</v>
      </c>
      <c r="E283" s="130">
        <v>33682228.490000002</v>
      </c>
      <c r="F283" s="130">
        <v>1775650.53</v>
      </c>
      <c r="G283" s="130">
        <v>1775650.53</v>
      </c>
      <c r="H283" s="130">
        <v>33682228.490000002</v>
      </c>
      <c r="I283" s="130">
        <v>8500008.5999999996</v>
      </c>
      <c r="J283" s="130">
        <v>6952566.8600000003</v>
      </c>
      <c r="K283" s="130">
        <v>5791138.5700000003</v>
      </c>
      <c r="L283" s="130">
        <v>5791138.5700000003</v>
      </c>
      <c r="M283" s="130">
        <v>25182219.890000001</v>
      </c>
      <c r="N283" s="130">
        <v>26729661.629999999</v>
      </c>
    </row>
    <row r="284" spans="1:14" hidden="1" x14ac:dyDescent="0.25">
      <c r="A284" s="128"/>
      <c r="B284" s="129" t="s">
        <v>246</v>
      </c>
      <c r="C284" s="129">
        <v>5110</v>
      </c>
      <c r="D284" s="129" t="s">
        <v>220</v>
      </c>
      <c r="E284" s="130">
        <v>10373.969999999999</v>
      </c>
      <c r="F284" s="129">
        <v>0</v>
      </c>
      <c r="G284" s="129">
        <v>0</v>
      </c>
      <c r="H284" s="130">
        <v>10373.969999999999</v>
      </c>
      <c r="I284" s="129">
        <v>0</v>
      </c>
      <c r="J284" s="129">
        <v>0</v>
      </c>
      <c r="K284" s="129">
        <v>0</v>
      </c>
      <c r="L284" s="129">
        <v>0</v>
      </c>
      <c r="M284" s="130">
        <v>10373.969999999999</v>
      </c>
      <c r="N284" s="130">
        <v>10373.969999999999</v>
      </c>
    </row>
    <row r="285" spans="1:14" hidden="1" x14ac:dyDescent="0.25">
      <c r="A285" s="128"/>
      <c r="B285" s="129" t="s">
        <v>246</v>
      </c>
      <c r="C285" s="129">
        <v>5150</v>
      </c>
      <c r="D285" s="129" t="s">
        <v>221</v>
      </c>
      <c r="E285" s="130">
        <v>113408.18</v>
      </c>
      <c r="F285" s="130">
        <v>117510.69</v>
      </c>
      <c r="G285" s="130">
        <v>25226.15</v>
      </c>
      <c r="H285" s="130">
        <v>205692.72</v>
      </c>
      <c r="I285" s="130">
        <v>119895.2</v>
      </c>
      <c r="J285" s="130">
        <v>25180</v>
      </c>
      <c r="K285" s="129">
        <v>0</v>
      </c>
      <c r="L285" s="129">
        <v>0</v>
      </c>
      <c r="M285" s="130">
        <v>85797.52</v>
      </c>
      <c r="N285" s="130">
        <v>180512.72</v>
      </c>
    </row>
    <row r="286" spans="1:14" hidden="1" x14ac:dyDescent="0.25">
      <c r="A286" s="128"/>
      <c r="B286" s="129" t="s">
        <v>246</v>
      </c>
      <c r="C286" s="129">
        <v>5210</v>
      </c>
      <c r="D286" s="129" t="s">
        <v>261</v>
      </c>
      <c r="E286" s="130">
        <v>16393.47</v>
      </c>
      <c r="F286" s="129">
        <v>0</v>
      </c>
      <c r="G286" s="129">
        <v>0</v>
      </c>
      <c r="H286" s="130">
        <v>16393.47</v>
      </c>
      <c r="I286" s="129">
        <v>0</v>
      </c>
      <c r="J286" s="129">
        <v>0</v>
      </c>
      <c r="K286" s="129">
        <v>0</v>
      </c>
      <c r="L286" s="129">
        <v>0</v>
      </c>
      <c r="M286" s="130">
        <v>16393.47</v>
      </c>
      <c r="N286" s="130">
        <v>16393.47</v>
      </c>
    </row>
    <row r="287" spans="1:14" hidden="1" x14ac:dyDescent="0.25">
      <c r="A287" s="128"/>
      <c r="B287" s="129" t="s">
        <v>246</v>
      </c>
      <c r="C287" s="129">
        <v>5410</v>
      </c>
      <c r="D287" s="129" t="s">
        <v>262</v>
      </c>
      <c r="E287" s="130">
        <v>7028021.8399999999</v>
      </c>
      <c r="F287" s="129">
        <v>0</v>
      </c>
      <c r="G287" s="129">
        <v>0</v>
      </c>
      <c r="H287" s="130">
        <v>7028021.8399999999</v>
      </c>
      <c r="I287" s="129">
        <v>0</v>
      </c>
      <c r="J287" s="129">
        <v>0</v>
      </c>
      <c r="K287" s="129">
        <v>0</v>
      </c>
      <c r="L287" s="129">
        <v>0</v>
      </c>
      <c r="M287" s="130">
        <v>7028021.8399999999</v>
      </c>
      <c r="N287" s="130">
        <v>7028021.8399999999</v>
      </c>
    </row>
    <row r="288" spans="1:14" hidden="1" x14ac:dyDescent="0.25">
      <c r="A288" s="128"/>
      <c r="B288" s="129" t="s">
        <v>246</v>
      </c>
      <c r="C288" s="129" t="s">
        <v>224</v>
      </c>
      <c r="D288" s="129" t="s">
        <v>225</v>
      </c>
      <c r="E288" s="130">
        <v>122338.25</v>
      </c>
      <c r="F288" s="130">
        <v>112900</v>
      </c>
      <c r="G288" s="129">
        <v>0</v>
      </c>
      <c r="H288" s="130">
        <v>235238.25</v>
      </c>
      <c r="I288" s="130">
        <v>112900</v>
      </c>
      <c r="J288" s="129">
        <v>0</v>
      </c>
      <c r="K288" s="129">
        <v>0</v>
      </c>
      <c r="L288" s="129">
        <v>0</v>
      </c>
      <c r="M288" s="130">
        <v>122338.25</v>
      </c>
      <c r="N288" s="130">
        <v>235238.25</v>
      </c>
    </row>
    <row r="289" spans="1:14" hidden="1" x14ac:dyDescent="0.25">
      <c r="A289" s="128"/>
      <c r="B289" s="129" t="s">
        <v>246</v>
      </c>
      <c r="C289" s="129">
        <v>5630</v>
      </c>
      <c r="D289" s="129" t="s">
        <v>226</v>
      </c>
      <c r="E289" s="130">
        <v>58278.1</v>
      </c>
      <c r="F289" s="129">
        <v>0</v>
      </c>
      <c r="G289" s="129">
        <v>0</v>
      </c>
      <c r="H289" s="130">
        <v>58278.1</v>
      </c>
      <c r="I289" s="129">
        <v>0</v>
      </c>
      <c r="J289" s="129">
        <v>0</v>
      </c>
      <c r="K289" s="129">
        <v>0</v>
      </c>
      <c r="L289" s="129">
        <v>0</v>
      </c>
      <c r="M289" s="130">
        <v>58278.1</v>
      </c>
      <c r="N289" s="130">
        <v>58278.1</v>
      </c>
    </row>
    <row r="290" spans="1:14" hidden="1" x14ac:dyDescent="0.25">
      <c r="A290" s="128"/>
      <c r="B290" s="129" t="s">
        <v>246</v>
      </c>
      <c r="C290" s="129">
        <v>5650</v>
      </c>
      <c r="D290" s="129" t="s">
        <v>263</v>
      </c>
      <c r="E290" s="130">
        <v>21400</v>
      </c>
      <c r="F290" s="129">
        <v>0</v>
      </c>
      <c r="G290" s="129">
        <v>0</v>
      </c>
      <c r="H290" s="130">
        <v>21400</v>
      </c>
      <c r="I290" s="129">
        <v>0</v>
      </c>
      <c r="J290" s="129">
        <v>0</v>
      </c>
      <c r="K290" s="129">
        <v>0</v>
      </c>
      <c r="L290" s="129">
        <v>0</v>
      </c>
      <c r="M290" s="130">
        <v>21400</v>
      </c>
      <c r="N290" s="130">
        <v>21400</v>
      </c>
    </row>
    <row r="291" spans="1:14" hidden="1" x14ac:dyDescent="0.25">
      <c r="A291" s="128"/>
      <c r="B291" s="129" t="s">
        <v>246</v>
      </c>
      <c r="C291" s="129" t="s">
        <v>227</v>
      </c>
      <c r="D291" s="129" t="s">
        <v>228</v>
      </c>
      <c r="E291" s="130">
        <v>35718.839999999997</v>
      </c>
      <c r="F291" s="129">
        <v>0</v>
      </c>
      <c r="G291" s="129">
        <v>0</v>
      </c>
      <c r="H291" s="130">
        <v>35718.839999999997</v>
      </c>
      <c r="I291" s="129">
        <v>0</v>
      </c>
      <c r="J291" s="129">
        <v>0</v>
      </c>
      <c r="K291" s="129">
        <v>0</v>
      </c>
      <c r="L291" s="129">
        <v>0</v>
      </c>
      <c r="M291" s="130">
        <v>35718.839999999997</v>
      </c>
      <c r="N291" s="130">
        <v>35718.839999999997</v>
      </c>
    </row>
    <row r="292" spans="1:14" hidden="1" x14ac:dyDescent="0.25">
      <c r="A292" s="128"/>
      <c r="B292" s="129" t="s">
        <v>246</v>
      </c>
      <c r="C292" s="129">
        <v>5670</v>
      </c>
      <c r="D292" s="129" t="s">
        <v>229</v>
      </c>
      <c r="E292" s="130">
        <v>78085.320000000007</v>
      </c>
      <c r="F292" s="130">
        <v>65150.1</v>
      </c>
      <c r="G292" s="130">
        <v>4415.92</v>
      </c>
      <c r="H292" s="130">
        <v>138819.5</v>
      </c>
      <c r="I292" s="130">
        <v>71657.210000000006</v>
      </c>
      <c r="J292" s="130">
        <v>41290.120000000003</v>
      </c>
      <c r="K292" s="129">
        <v>0</v>
      </c>
      <c r="L292" s="129">
        <v>0</v>
      </c>
      <c r="M292" s="130">
        <v>67162.289999999994</v>
      </c>
      <c r="N292" s="130">
        <v>97529.38</v>
      </c>
    </row>
    <row r="293" spans="1:14" hidden="1" x14ac:dyDescent="0.25">
      <c r="A293" s="128"/>
      <c r="B293" s="129" t="s">
        <v>246</v>
      </c>
      <c r="C293" s="129">
        <v>5910</v>
      </c>
      <c r="D293" s="129" t="s">
        <v>264</v>
      </c>
      <c r="E293" s="130">
        <v>6420000</v>
      </c>
      <c r="F293" s="129">
        <v>0</v>
      </c>
      <c r="G293" s="130">
        <v>195810</v>
      </c>
      <c r="H293" s="130">
        <v>6224190</v>
      </c>
      <c r="I293" s="129">
        <v>0</v>
      </c>
      <c r="J293" s="129">
        <v>0</v>
      </c>
      <c r="K293" s="129">
        <v>0</v>
      </c>
      <c r="L293" s="129">
        <v>0</v>
      </c>
      <c r="M293" s="130">
        <v>6224190</v>
      </c>
      <c r="N293" s="130">
        <v>6224190</v>
      </c>
    </row>
    <row r="294" spans="1:14" hidden="1" x14ac:dyDescent="0.25">
      <c r="A294" s="128"/>
      <c r="B294" s="129" t="s">
        <v>246</v>
      </c>
      <c r="C294" s="129">
        <v>5970</v>
      </c>
      <c r="D294" s="129" t="s">
        <v>265</v>
      </c>
      <c r="E294" s="130">
        <v>60916.17</v>
      </c>
      <c r="F294" s="130">
        <v>270335.65000000002</v>
      </c>
      <c r="G294" s="130">
        <v>116725.65</v>
      </c>
      <c r="H294" s="130">
        <v>214526.17</v>
      </c>
      <c r="I294" s="130">
        <v>135322</v>
      </c>
      <c r="J294" s="129">
        <v>0</v>
      </c>
      <c r="K294" s="129">
        <v>0</v>
      </c>
      <c r="L294" s="129">
        <v>0</v>
      </c>
      <c r="M294" s="130">
        <v>79204.17</v>
      </c>
      <c r="N294" s="130">
        <v>214526.17</v>
      </c>
    </row>
    <row r="295" spans="1:14" hidden="1" x14ac:dyDescent="0.25">
      <c r="A295" s="128"/>
      <c r="B295" s="129" t="s">
        <v>246</v>
      </c>
      <c r="C295" s="129">
        <v>6230</v>
      </c>
      <c r="D295" s="129" t="s">
        <v>232</v>
      </c>
      <c r="E295" s="129">
        <v>0</v>
      </c>
      <c r="F295" s="130">
        <v>3314728.48</v>
      </c>
      <c r="G295" s="129">
        <v>0</v>
      </c>
      <c r="H295" s="130">
        <v>3314728.48</v>
      </c>
      <c r="I295" s="130">
        <v>3314728.48</v>
      </c>
      <c r="J295" s="130">
        <v>3314728.48</v>
      </c>
      <c r="K295" s="130">
        <v>3314728.48</v>
      </c>
      <c r="L295" s="130">
        <v>3314728.48</v>
      </c>
      <c r="M295" s="129">
        <v>0</v>
      </c>
      <c r="N295" s="129">
        <v>0</v>
      </c>
    </row>
    <row r="296" spans="1:14" hidden="1" x14ac:dyDescent="0.25">
      <c r="A296" s="128"/>
      <c r="B296" s="129" t="s">
        <v>246</v>
      </c>
      <c r="C296" s="129">
        <v>8310</v>
      </c>
      <c r="D296" s="129" t="s">
        <v>266</v>
      </c>
      <c r="E296" s="130">
        <v>59385</v>
      </c>
      <c r="F296" s="129">
        <v>0</v>
      </c>
      <c r="G296" s="129">
        <v>0</v>
      </c>
      <c r="H296" s="130">
        <v>59385</v>
      </c>
      <c r="I296" s="129">
        <v>0</v>
      </c>
      <c r="J296" s="129">
        <v>0</v>
      </c>
      <c r="K296" s="129">
        <v>0</v>
      </c>
      <c r="L296" s="129">
        <v>0</v>
      </c>
      <c r="M296" s="130">
        <v>59385</v>
      </c>
      <c r="N296" s="130">
        <v>59385</v>
      </c>
    </row>
    <row r="297" spans="1:14" hidden="1" x14ac:dyDescent="0.25">
      <c r="A297" s="128"/>
      <c r="B297" s="129" t="s">
        <v>246</v>
      </c>
      <c r="C297" s="129">
        <v>9310</v>
      </c>
      <c r="D297" s="129" t="s">
        <v>267</v>
      </c>
      <c r="E297" s="130">
        <v>3915216.67</v>
      </c>
      <c r="F297" s="130">
        <v>4152665.3</v>
      </c>
      <c r="G297" s="130">
        <v>4152665.3</v>
      </c>
      <c r="H297" s="130">
        <v>3915216.67</v>
      </c>
      <c r="I297" s="130">
        <v>285953.17</v>
      </c>
      <c r="J297" s="130">
        <v>69868.53</v>
      </c>
      <c r="K297" s="130">
        <v>69868.53</v>
      </c>
      <c r="L297" s="130">
        <v>69868.53</v>
      </c>
      <c r="M297" s="130">
        <v>3629263.5</v>
      </c>
      <c r="N297" s="130">
        <v>3845348.14</v>
      </c>
    </row>
    <row r="298" spans="1:14" hidden="1" x14ac:dyDescent="0.25">
      <c r="A298" s="128"/>
      <c r="B298" s="129" t="s">
        <v>246</v>
      </c>
      <c r="C298" s="129" t="s">
        <v>268</v>
      </c>
      <c r="D298" s="129" t="s">
        <v>269</v>
      </c>
      <c r="E298" s="130">
        <v>280000000</v>
      </c>
      <c r="F298" s="130">
        <v>466498876.69999999</v>
      </c>
      <c r="G298" s="130">
        <v>468811134.99000001</v>
      </c>
      <c r="H298" s="130">
        <v>277687741.70999998</v>
      </c>
      <c r="I298" s="130">
        <v>277687741.70999998</v>
      </c>
      <c r="J298" s="130">
        <v>277687741.70999998</v>
      </c>
      <c r="K298" s="130">
        <v>103138043.47</v>
      </c>
      <c r="L298" s="130">
        <v>103138043.47</v>
      </c>
      <c r="M298" s="129">
        <v>0</v>
      </c>
      <c r="N298" s="129">
        <v>0</v>
      </c>
    </row>
    <row r="299" spans="1:14" hidden="1" x14ac:dyDescent="0.25">
      <c r="A299" s="128"/>
      <c r="B299" s="129" t="s">
        <v>270</v>
      </c>
      <c r="C299" s="129">
        <v>1130</v>
      </c>
      <c r="D299" s="129" t="s">
        <v>148</v>
      </c>
      <c r="E299" s="130">
        <v>210036.96</v>
      </c>
      <c r="F299" s="130">
        <v>514847.37</v>
      </c>
      <c r="G299" s="130">
        <v>167455.91</v>
      </c>
      <c r="H299" s="130">
        <v>557428.42000000004</v>
      </c>
      <c r="I299" s="130">
        <v>551159.63</v>
      </c>
      <c r="J299" s="130">
        <v>550529.16</v>
      </c>
      <c r="K299" s="130">
        <v>550529.16</v>
      </c>
      <c r="L299" s="130">
        <v>550529.16</v>
      </c>
      <c r="M299" s="130">
        <v>6268.79</v>
      </c>
      <c r="N299" s="130">
        <v>6899.26</v>
      </c>
    </row>
    <row r="300" spans="1:14" hidden="1" x14ac:dyDescent="0.25">
      <c r="A300" s="128"/>
      <c r="B300" s="129" t="s">
        <v>270</v>
      </c>
      <c r="C300" s="129">
        <v>1310</v>
      </c>
      <c r="D300" s="129" t="s">
        <v>152</v>
      </c>
      <c r="E300" s="130">
        <v>17593.8</v>
      </c>
      <c r="F300" s="130">
        <v>39631.160000000003</v>
      </c>
      <c r="G300" s="130">
        <v>14661.5</v>
      </c>
      <c r="H300" s="130">
        <v>42563.46</v>
      </c>
      <c r="I300" s="130">
        <v>42563.46</v>
      </c>
      <c r="J300" s="130">
        <v>42563.46</v>
      </c>
      <c r="K300" s="130">
        <v>42563.46</v>
      </c>
      <c r="L300" s="130">
        <v>42563.46</v>
      </c>
      <c r="M300" s="129">
        <v>0</v>
      </c>
      <c r="N300" s="129">
        <v>0</v>
      </c>
    </row>
    <row r="301" spans="1:14" hidden="1" x14ac:dyDescent="0.25">
      <c r="A301" s="128"/>
      <c r="B301" s="129" t="s">
        <v>270</v>
      </c>
      <c r="C301" s="129">
        <v>1320</v>
      </c>
      <c r="D301" s="129" t="s">
        <v>153</v>
      </c>
      <c r="E301" s="130">
        <v>47713.32</v>
      </c>
      <c r="F301" s="130">
        <v>123452.18</v>
      </c>
      <c r="G301" s="130">
        <v>40970.33</v>
      </c>
      <c r="H301" s="130">
        <v>130195.17</v>
      </c>
      <c r="I301" s="130">
        <v>130086.17</v>
      </c>
      <c r="J301" s="130">
        <v>129449.17</v>
      </c>
      <c r="K301" s="130">
        <v>16806.03</v>
      </c>
      <c r="L301" s="130">
        <v>16806.03</v>
      </c>
      <c r="M301" s="129">
        <v>109</v>
      </c>
      <c r="N301" s="129">
        <v>746</v>
      </c>
    </row>
    <row r="302" spans="1:14" hidden="1" x14ac:dyDescent="0.25">
      <c r="A302" s="128"/>
      <c r="B302" s="129" t="s">
        <v>270</v>
      </c>
      <c r="C302" s="129">
        <v>1330</v>
      </c>
      <c r="D302" s="129" t="s">
        <v>154</v>
      </c>
      <c r="E302" s="130">
        <v>22684.68</v>
      </c>
      <c r="F302" s="130">
        <v>28072.71</v>
      </c>
      <c r="G302" s="130">
        <v>17259.93</v>
      </c>
      <c r="H302" s="130">
        <v>33497.46</v>
      </c>
      <c r="I302" s="130">
        <v>33298.28</v>
      </c>
      <c r="J302" s="130">
        <v>33298.28</v>
      </c>
      <c r="K302" s="130">
        <v>33298.28</v>
      </c>
      <c r="L302" s="130">
        <v>33298.28</v>
      </c>
      <c r="M302" s="129">
        <v>199.18</v>
      </c>
      <c r="N302" s="129">
        <v>199.18</v>
      </c>
    </row>
    <row r="303" spans="1:14" hidden="1" x14ac:dyDescent="0.25">
      <c r="A303" s="128"/>
      <c r="B303" s="129" t="s">
        <v>270</v>
      </c>
      <c r="C303" s="129">
        <v>1440</v>
      </c>
      <c r="D303" s="129" t="s">
        <v>155</v>
      </c>
      <c r="E303" s="129">
        <v>0</v>
      </c>
      <c r="F303" s="130">
        <v>63540</v>
      </c>
      <c r="G303" s="129">
        <v>0</v>
      </c>
      <c r="H303" s="130">
        <v>63540</v>
      </c>
      <c r="I303" s="130">
        <v>63540</v>
      </c>
      <c r="J303" s="130">
        <v>63540</v>
      </c>
      <c r="K303" s="130">
        <v>63540</v>
      </c>
      <c r="L303" s="130">
        <v>63540</v>
      </c>
      <c r="M303" s="129">
        <v>0</v>
      </c>
      <c r="N303" s="129">
        <v>0</v>
      </c>
    </row>
    <row r="304" spans="1:14" hidden="1" x14ac:dyDescent="0.25">
      <c r="A304" s="128"/>
      <c r="B304" s="129" t="s">
        <v>270</v>
      </c>
      <c r="C304" s="129">
        <v>1510</v>
      </c>
      <c r="D304" s="129" t="s">
        <v>156</v>
      </c>
      <c r="E304" s="129">
        <v>0</v>
      </c>
      <c r="F304" s="130">
        <v>9342</v>
      </c>
      <c r="G304" s="129">
        <v>0</v>
      </c>
      <c r="H304" s="130">
        <v>9342</v>
      </c>
      <c r="I304" s="130">
        <v>9342</v>
      </c>
      <c r="J304" s="130">
        <v>9342</v>
      </c>
      <c r="K304" s="130">
        <v>6228</v>
      </c>
      <c r="L304" s="130">
        <v>6228</v>
      </c>
      <c r="M304" s="129">
        <v>0</v>
      </c>
      <c r="N304" s="129">
        <v>0</v>
      </c>
    </row>
    <row r="305" spans="1:14" hidden="1" x14ac:dyDescent="0.25">
      <c r="A305" s="128"/>
      <c r="B305" s="129" t="s">
        <v>270</v>
      </c>
      <c r="C305" s="129">
        <v>1540</v>
      </c>
      <c r="D305" s="129" t="s">
        <v>159</v>
      </c>
      <c r="E305" s="130">
        <v>74802.240000000005</v>
      </c>
      <c r="F305" s="130">
        <v>595443.91</v>
      </c>
      <c r="G305" s="130">
        <v>61910.37</v>
      </c>
      <c r="H305" s="130">
        <v>608335.78</v>
      </c>
      <c r="I305" s="130">
        <v>608335.78</v>
      </c>
      <c r="J305" s="130">
        <v>608335.78</v>
      </c>
      <c r="K305" s="130">
        <v>154957.64000000001</v>
      </c>
      <c r="L305" s="130">
        <v>154957.64000000001</v>
      </c>
      <c r="M305" s="129">
        <v>0</v>
      </c>
      <c r="N305" s="129">
        <v>0</v>
      </c>
    </row>
    <row r="306" spans="1:14" hidden="1" x14ac:dyDescent="0.25">
      <c r="A306" s="128"/>
      <c r="B306" s="129" t="s">
        <v>270</v>
      </c>
      <c r="C306" s="129">
        <v>1590</v>
      </c>
      <c r="D306" s="129" t="s">
        <v>160</v>
      </c>
      <c r="E306" s="129">
        <v>0</v>
      </c>
      <c r="F306" s="130">
        <v>11101.53</v>
      </c>
      <c r="G306" s="129">
        <v>0</v>
      </c>
      <c r="H306" s="130">
        <v>11101.53</v>
      </c>
      <c r="I306" s="130">
        <v>11101.53</v>
      </c>
      <c r="J306" s="130">
        <v>11101.53</v>
      </c>
      <c r="K306" s="130">
        <v>11101.53</v>
      </c>
      <c r="L306" s="130">
        <v>11101.53</v>
      </c>
      <c r="M306" s="129">
        <v>0</v>
      </c>
      <c r="N306" s="129">
        <v>0</v>
      </c>
    </row>
    <row r="307" spans="1:14" hidden="1" x14ac:dyDescent="0.25">
      <c r="A307" s="128"/>
      <c r="B307" s="129" t="s">
        <v>270</v>
      </c>
      <c r="C307" s="129">
        <v>2930</v>
      </c>
      <c r="D307" s="129" t="s">
        <v>188</v>
      </c>
      <c r="E307" s="129">
        <v>0</v>
      </c>
      <c r="F307" s="130">
        <v>14950</v>
      </c>
      <c r="G307" s="129">
        <v>0</v>
      </c>
      <c r="H307" s="130">
        <v>14950</v>
      </c>
      <c r="I307" s="130">
        <v>12925</v>
      </c>
      <c r="J307" s="130">
        <v>12925</v>
      </c>
      <c r="K307" s="129">
        <v>0</v>
      </c>
      <c r="L307" s="129">
        <v>0</v>
      </c>
      <c r="M307" s="130">
        <v>2025</v>
      </c>
      <c r="N307" s="130">
        <v>2025</v>
      </c>
    </row>
    <row r="308" spans="1:14" hidden="1" x14ac:dyDescent="0.25">
      <c r="A308" s="128"/>
      <c r="B308" s="129" t="s">
        <v>270</v>
      </c>
      <c r="C308" s="129">
        <v>3110</v>
      </c>
      <c r="D308" s="129" t="s">
        <v>192</v>
      </c>
      <c r="E308" s="130">
        <v>22189.53</v>
      </c>
      <c r="F308" s="130">
        <v>6845601.0099999998</v>
      </c>
      <c r="G308" s="130">
        <v>2411.85</v>
      </c>
      <c r="H308" s="130">
        <v>6865378.6900000004</v>
      </c>
      <c r="I308" s="130">
        <v>6851148.3700000001</v>
      </c>
      <c r="J308" s="130">
        <v>6851148.3700000001</v>
      </c>
      <c r="K308" s="130">
        <v>4608562.82</v>
      </c>
      <c r="L308" s="130">
        <v>4608562.82</v>
      </c>
      <c r="M308" s="130">
        <v>14230.32</v>
      </c>
      <c r="N308" s="130">
        <v>14230.32</v>
      </c>
    </row>
    <row r="309" spans="1:14" hidden="1" x14ac:dyDescent="0.25">
      <c r="A309" s="128"/>
      <c r="B309" s="129" t="s">
        <v>270</v>
      </c>
      <c r="C309" s="129">
        <v>3410</v>
      </c>
      <c r="D309" s="129" t="s">
        <v>251</v>
      </c>
      <c r="E309" s="129">
        <v>0</v>
      </c>
      <c r="F309" s="129">
        <v>42</v>
      </c>
      <c r="G309" s="129">
        <v>0</v>
      </c>
      <c r="H309" s="129">
        <v>42</v>
      </c>
      <c r="I309" s="129">
        <v>42</v>
      </c>
      <c r="J309" s="129">
        <v>42</v>
      </c>
      <c r="K309" s="129">
        <v>42</v>
      </c>
      <c r="L309" s="129">
        <v>42</v>
      </c>
      <c r="M309" s="129">
        <v>0</v>
      </c>
      <c r="N309" s="129">
        <v>0</v>
      </c>
    </row>
    <row r="310" spans="1:14" hidden="1" x14ac:dyDescent="0.25">
      <c r="A310" s="128"/>
      <c r="B310" s="129" t="s">
        <v>270</v>
      </c>
      <c r="C310" s="129">
        <v>3470</v>
      </c>
      <c r="D310" s="129" t="s">
        <v>207</v>
      </c>
      <c r="E310" s="129">
        <v>0</v>
      </c>
      <c r="F310" s="130">
        <v>4542021.92</v>
      </c>
      <c r="G310" s="129">
        <v>0</v>
      </c>
      <c r="H310" s="130">
        <v>4542021.92</v>
      </c>
      <c r="I310" s="130">
        <v>4542021.92</v>
      </c>
      <c r="J310" s="130">
        <v>252960</v>
      </c>
      <c r="K310" s="129">
        <v>0</v>
      </c>
      <c r="L310" s="129">
        <v>0</v>
      </c>
      <c r="M310" s="129">
        <v>0</v>
      </c>
      <c r="N310" s="130">
        <v>4289061.92</v>
      </c>
    </row>
    <row r="311" spans="1:14" hidden="1" x14ac:dyDescent="0.25">
      <c r="A311" s="128"/>
      <c r="B311" s="129" t="s">
        <v>270</v>
      </c>
      <c r="C311" s="129">
        <v>3520</v>
      </c>
      <c r="D311" s="129" t="s">
        <v>209</v>
      </c>
      <c r="E311" s="130">
        <v>4092.72</v>
      </c>
      <c r="F311" s="129">
        <v>0</v>
      </c>
      <c r="G311" s="129">
        <v>0</v>
      </c>
      <c r="H311" s="130">
        <v>4092.72</v>
      </c>
      <c r="I311" s="129">
        <v>0</v>
      </c>
      <c r="J311" s="129">
        <v>0</v>
      </c>
      <c r="K311" s="129">
        <v>0</v>
      </c>
      <c r="L311" s="129">
        <v>0</v>
      </c>
      <c r="M311" s="130">
        <v>4092.72</v>
      </c>
      <c r="N311" s="130">
        <v>4092.72</v>
      </c>
    </row>
    <row r="312" spans="1:14" hidden="1" x14ac:dyDescent="0.25">
      <c r="A312" s="128"/>
      <c r="B312" s="129" t="s">
        <v>270</v>
      </c>
      <c r="C312" s="129">
        <v>3920</v>
      </c>
      <c r="D312" s="129" t="s">
        <v>215</v>
      </c>
      <c r="E312" s="129">
        <v>0</v>
      </c>
      <c r="F312" s="130">
        <v>1874152.58</v>
      </c>
      <c r="G312" s="129">
        <v>0</v>
      </c>
      <c r="H312" s="130">
        <v>1874152.58</v>
      </c>
      <c r="I312" s="130">
        <v>1874152.58</v>
      </c>
      <c r="J312" s="130">
        <v>1874152.58</v>
      </c>
      <c r="K312" s="129">
        <v>0</v>
      </c>
      <c r="L312" s="129">
        <v>0</v>
      </c>
      <c r="M312" s="129">
        <v>0</v>
      </c>
      <c r="N312" s="129">
        <v>0</v>
      </c>
    </row>
    <row r="313" spans="1:14" hidden="1" x14ac:dyDescent="0.25">
      <c r="A313" s="128"/>
      <c r="B313" s="129" t="s">
        <v>270</v>
      </c>
      <c r="C313" s="129">
        <v>3940</v>
      </c>
      <c r="D313" s="129" t="s">
        <v>216</v>
      </c>
      <c r="E313" s="129">
        <v>0</v>
      </c>
      <c r="F313" s="130">
        <v>3873.6</v>
      </c>
      <c r="G313" s="129">
        <v>0</v>
      </c>
      <c r="H313" s="130">
        <v>3873.6</v>
      </c>
      <c r="I313" s="129">
        <v>0</v>
      </c>
      <c r="J313" s="129">
        <v>0</v>
      </c>
      <c r="K313" s="129">
        <v>0</v>
      </c>
      <c r="L313" s="129">
        <v>0</v>
      </c>
      <c r="M313" s="130">
        <v>3873.6</v>
      </c>
      <c r="N313" s="130">
        <v>3873.6</v>
      </c>
    </row>
    <row r="314" spans="1:14" hidden="1" x14ac:dyDescent="0.25">
      <c r="A314" s="128"/>
      <c r="B314" s="129" t="s">
        <v>270</v>
      </c>
      <c r="C314" s="129">
        <v>3980</v>
      </c>
      <c r="D314" s="129" t="s">
        <v>218</v>
      </c>
      <c r="E314" s="130">
        <v>7433.76</v>
      </c>
      <c r="F314" s="130">
        <v>21793.85</v>
      </c>
      <c r="G314" s="130">
        <v>6209.57</v>
      </c>
      <c r="H314" s="130">
        <v>23018.04</v>
      </c>
      <c r="I314" s="130">
        <v>23018.04</v>
      </c>
      <c r="J314" s="130">
        <v>23018.04</v>
      </c>
      <c r="K314" s="130">
        <v>7522.83</v>
      </c>
      <c r="L314" s="130">
        <v>7522.83</v>
      </c>
      <c r="M314" s="129">
        <v>0</v>
      </c>
      <c r="N314" s="129">
        <v>0</v>
      </c>
    </row>
    <row r="315" spans="1:14" hidden="1" x14ac:dyDescent="0.25">
      <c r="A315" s="128"/>
      <c r="B315" s="129" t="s">
        <v>270</v>
      </c>
      <c r="C315" s="129" t="s">
        <v>268</v>
      </c>
      <c r="D315" s="129" t="s">
        <v>269</v>
      </c>
      <c r="E315" s="129">
        <v>0</v>
      </c>
      <c r="F315" s="130">
        <v>2312258.29</v>
      </c>
      <c r="G315" s="129">
        <v>0</v>
      </c>
      <c r="H315" s="130">
        <v>2312258.29</v>
      </c>
      <c r="I315" s="130">
        <v>2312258.29</v>
      </c>
      <c r="J315" s="130">
        <v>2312258.29</v>
      </c>
      <c r="K315" s="130">
        <v>2312258.29</v>
      </c>
      <c r="L315" s="130">
        <v>2312258.29</v>
      </c>
      <c r="M315" s="129">
        <v>0</v>
      </c>
      <c r="N315" s="129">
        <v>0</v>
      </c>
    </row>
    <row r="316" spans="1:14" hidden="1" x14ac:dyDescent="0.25">
      <c r="D316"/>
      <c r="E316" s="131">
        <f>SUM(E2:E315)</f>
        <v>1911166672.3999999</v>
      </c>
      <c r="F316" s="132"/>
      <c r="G316" s="132"/>
      <c r="H316" s="132"/>
      <c r="I316" s="132"/>
      <c r="J316" s="131">
        <f>SUM(J2:J315)</f>
        <v>534173873.52999997</v>
      </c>
    </row>
    <row r="318" spans="1:14" x14ac:dyDescent="0.25">
      <c r="E318" s="127"/>
      <c r="J318" s="225">
        <f>+J155+J171+J182+J185+J187+J189+J197</f>
        <v>1282486.7499999998</v>
      </c>
      <c r="M318" s="127"/>
    </row>
    <row r="319" spans="1:14" x14ac:dyDescent="0.25">
      <c r="E319" s="174"/>
      <c r="J319" s="225"/>
    </row>
    <row r="320" spans="1:14" x14ac:dyDescent="0.25">
      <c r="J320" s="225"/>
    </row>
    <row r="321" spans="5:10" x14ac:dyDescent="0.25">
      <c r="E321" s="127"/>
      <c r="J321" s="225"/>
    </row>
    <row r="322" spans="5:10" x14ac:dyDescent="0.25">
      <c r="E322" s="127"/>
    </row>
    <row r="323" spans="5:10" x14ac:dyDescent="0.25">
      <c r="E323" s="127"/>
      <c r="J323" s="225"/>
    </row>
  </sheetData>
  <autoFilter ref="A1:N316" xr:uid="{5E5F753E-36A4-481A-A04D-048D8173FFF2}">
    <filterColumn colId="0">
      <filters>
        <filter val="COMP 3"/>
      </filters>
    </filterColumn>
    <filterColumn colId="1">
      <filters>
        <filter val="FC23   "/>
      </filters>
    </filterColumn>
  </autoFilter>
  <mergeCells count="1">
    <mergeCell ref="A2:A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Datos</vt:lpstr>
      <vt:lpstr>MIR</vt:lpstr>
      <vt:lpstr>FIN</vt:lpstr>
      <vt:lpstr>PROPOSITO</vt:lpstr>
      <vt:lpstr>COMPONENTE 1</vt:lpstr>
      <vt:lpstr>COMPONENTE 2</vt:lpstr>
      <vt:lpstr>COMPONENTE 3</vt:lpstr>
      <vt:lpstr>BASE GENERAL</vt:lpstr>
      <vt:lpstr>'COMPONENTE 1'!Área_de_impresión</vt:lpstr>
      <vt:lpstr>'COMPONENTE 2'!Área_de_impresión</vt:lpstr>
      <vt:lpstr>'COMPONENTE 3'!Área_de_impresión</vt:lpstr>
      <vt:lpstr>FIN!Área_de_impresión</vt:lpstr>
      <vt:lpstr>MIR!Área_de_impresión</vt:lpstr>
      <vt:lpstr>PROPOSITO!Área_de_impresión</vt:lpstr>
      <vt:lpstr>'COMPONENTE 1'!Títulos_a_imprimir</vt:lpstr>
      <vt:lpstr>'COMPONENTE 2'!Títulos_a_imprimir</vt:lpstr>
      <vt:lpstr>'COMPONENTE 3'!Títulos_a_imprimir</vt:lpstr>
      <vt:lpstr>MIR!Títulos_a_imprimir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Emilia Velázquez Galindo</dc:creator>
  <cp:lastModifiedBy>Luis Miguel Sánchez Rocha</cp:lastModifiedBy>
  <cp:lastPrinted>2025-07-22T17:53:20Z</cp:lastPrinted>
  <dcterms:created xsi:type="dcterms:W3CDTF">2014-02-11T15:47:06Z</dcterms:created>
  <dcterms:modified xsi:type="dcterms:W3CDTF">2025-08-22T20:03:46Z</dcterms:modified>
</cp:coreProperties>
</file>